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115年人才培育\"/>
    </mc:Choice>
  </mc:AlternateContent>
  <xr:revisionPtr revIDLastSave="0" documentId="8_{2BE3E6E4-C514-423C-BA15-95194D657507}" xr6:coauthVersionLast="36" xr6:coauthVersionMax="36" xr10:uidLastSave="{00000000-0000-0000-0000-000000000000}"/>
  <bookViews>
    <workbookView xWindow="0" yWindow="0" windowWidth="23040" windowHeight="9000" firstSheet="3" activeTab="3" xr2:uid="{00000000-000D-0000-FFFF-FFFF00000000}"/>
  </bookViews>
  <sheets>
    <sheet name="112試算參考" sheetId="12" state="hidden" r:id="rId1"/>
    <sheet name="113試算參考" sheetId="13" state="hidden" r:id="rId2"/>
    <sheet name="113分級負擔表" sheetId="11" state="hidden" r:id="rId3"/>
    <sheet name="115年試算參考" sheetId="14" r:id="rId4"/>
    <sheet name="111試算參考" sheetId="10" state="hidden" r:id="rId5"/>
    <sheet name="110試算參考" sheetId="7" state="hidden" r:id="rId6"/>
    <sheet name="109級距" sheetId="5" state="hidden" r:id="rId7"/>
  </sheets>
  <calcPr calcId="191028"/>
</workbook>
</file>

<file path=xl/calcChain.xml><?xml version="1.0" encoding="utf-8"?>
<calcChain xmlns="http://schemas.openxmlformats.org/spreadsheetml/2006/main">
  <c r="K4" i="14" l="1"/>
  <c r="M21" i="14" l="1"/>
  <c r="D4" i="14"/>
  <c r="C4" i="14"/>
  <c r="J4" i="14" l="1"/>
  <c r="C5" i="14"/>
  <c r="D5" i="14" s="1"/>
  <c r="J5" i="14"/>
  <c r="C6" i="14"/>
  <c r="D6" i="14" s="1"/>
  <c r="E6" i="14"/>
  <c r="J6" i="14"/>
  <c r="C7" i="14"/>
  <c r="E7" i="14" s="1"/>
  <c r="J7" i="14"/>
  <c r="C8" i="14"/>
  <c r="E8" i="14" s="1"/>
  <c r="J8" i="14"/>
  <c r="C9" i="14"/>
  <c r="K9" i="14" s="1"/>
  <c r="J9" i="14"/>
  <c r="C34" i="14"/>
  <c r="M34" i="14" s="1"/>
  <c r="G32" i="14"/>
  <c r="N32" i="14" s="1"/>
  <c r="O22" i="14"/>
  <c r="C32" i="14"/>
  <c r="M32" i="14" s="1"/>
  <c r="G33" i="14"/>
  <c r="N33" i="14" s="1"/>
  <c r="O23" i="14"/>
  <c r="C33" i="14"/>
  <c r="G34" i="14"/>
  <c r="N34" i="14" s="1"/>
  <c r="O24" i="14"/>
  <c r="G35" i="14"/>
  <c r="O25" i="14"/>
  <c r="C35" i="14"/>
  <c r="M35" i="14" s="1"/>
  <c r="G36" i="14"/>
  <c r="N36" i="14" s="1"/>
  <c r="O26" i="14"/>
  <c r="C36" i="14"/>
  <c r="M36" i="14" s="1"/>
  <c r="G37" i="14"/>
  <c r="N37" i="14" s="1"/>
  <c r="O27" i="14"/>
  <c r="C37" i="14"/>
  <c r="M37" i="14" s="1"/>
  <c r="G31" i="14"/>
  <c r="N31" i="14" s="1"/>
  <c r="O21" i="14"/>
  <c r="C31" i="14"/>
  <c r="M31" i="14" s="1"/>
  <c r="M22" i="14"/>
  <c r="M23" i="14"/>
  <c r="M24" i="14"/>
  <c r="M25" i="14"/>
  <c r="M26" i="14"/>
  <c r="M27" i="14"/>
  <c r="D24" i="14"/>
  <c r="K24" i="14" s="1"/>
  <c r="J24" i="14"/>
  <c r="N24" i="14" s="1"/>
  <c r="J22" i="14"/>
  <c r="N22" i="14" s="1"/>
  <c r="J27" i="14"/>
  <c r="N27" i="14" s="1"/>
  <c r="D27" i="14"/>
  <c r="E27" i="14" s="1"/>
  <c r="J26" i="14"/>
  <c r="N26" i="14" s="1"/>
  <c r="D26" i="14"/>
  <c r="K26" i="14" s="1"/>
  <c r="D25" i="14"/>
  <c r="K25" i="14" s="1"/>
  <c r="J25" i="14"/>
  <c r="N25" i="14" s="1"/>
  <c r="J23" i="14"/>
  <c r="N23" i="14" s="1"/>
  <c r="D23" i="14"/>
  <c r="E23" i="14" s="1"/>
  <c r="D22" i="14"/>
  <c r="E22" i="14" s="1"/>
  <c r="J21" i="14"/>
  <c r="N21" i="14" s="1"/>
  <c r="D21" i="14"/>
  <c r="E21" i="14" s="1"/>
  <c r="J10" i="14"/>
  <c r="J11" i="14"/>
  <c r="J12" i="14"/>
  <c r="C12" i="14"/>
  <c r="D12" i="14" s="1"/>
  <c r="J13" i="14"/>
  <c r="J14" i="14"/>
  <c r="J15" i="14"/>
  <c r="C11" i="14"/>
  <c r="E11" i="14" s="1"/>
  <c r="C15" i="14"/>
  <c r="K15" i="14" s="1"/>
  <c r="C14" i="14"/>
  <c r="K14" i="14" s="1"/>
  <c r="C13" i="14"/>
  <c r="K13" i="14" s="1"/>
  <c r="C10" i="14"/>
  <c r="E10" i="14" s="1"/>
  <c r="C4" i="13"/>
  <c r="J4" i="13"/>
  <c r="K4" i="13"/>
  <c r="L4" i="13"/>
  <c r="D4" i="13"/>
  <c r="E4" i="13"/>
  <c r="G38" i="13"/>
  <c r="N38" i="13"/>
  <c r="C38" i="13"/>
  <c r="G37" i="13"/>
  <c r="N37" i="13"/>
  <c r="C37" i="13"/>
  <c r="G36" i="13"/>
  <c r="N36" i="13"/>
  <c r="C36" i="13"/>
  <c r="G35" i="13"/>
  <c r="N35" i="13"/>
  <c r="C35" i="13"/>
  <c r="M24" i="13"/>
  <c r="K35" i="13"/>
  <c r="G34" i="13"/>
  <c r="C34" i="13"/>
  <c r="G33" i="13"/>
  <c r="N33" i="13"/>
  <c r="C33" i="13"/>
  <c r="M22" i="13"/>
  <c r="K33" i="13"/>
  <c r="G32" i="13"/>
  <c r="N32" i="13"/>
  <c r="C32" i="13"/>
  <c r="O27" i="13"/>
  <c r="M27" i="13"/>
  <c r="J27" i="13"/>
  <c r="N27" i="13"/>
  <c r="D27" i="13"/>
  <c r="O26" i="13"/>
  <c r="M26" i="13"/>
  <c r="J26" i="13"/>
  <c r="N26" i="13"/>
  <c r="M37" i="13"/>
  <c r="D26" i="13"/>
  <c r="K26" i="13"/>
  <c r="O25" i="13"/>
  <c r="M25" i="13"/>
  <c r="J25" i="13"/>
  <c r="N25" i="13"/>
  <c r="M36" i="13"/>
  <c r="D25" i="13"/>
  <c r="O24" i="13"/>
  <c r="J24" i="13"/>
  <c r="N24" i="13"/>
  <c r="D24" i="13"/>
  <c r="K24" i="13"/>
  <c r="O23" i="13"/>
  <c r="M23" i="13"/>
  <c r="J23" i="13"/>
  <c r="N23" i="13"/>
  <c r="M34" i="13"/>
  <c r="D23" i="13"/>
  <c r="O22" i="13"/>
  <c r="J22" i="13"/>
  <c r="N22" i="13"/>
  <c r="D22" i="13"/>
  <c r="K22" i="13"/>
  <c r="O21" i="13"/>
  <c r="J21" i="13"/>
  <c r="N21" i="13"/>
  <c r="M21" i="13"/>
  <c r="D21" i="13"/>
  <c r="J15" i="13"/>
  <c r="C15" i="13"/>
  <c r="C14" i="13"/>
  <c r="K14" i="13"/>
  <c r="J14" i="13"/>
  <c r="E14" i="13"/>
  <c r="D14" i="13"/>
  <c r="J13" i="13"/>
  <c r="C13" i="13"/>
  <c r="D13" i="13"/>
  <c r="J12" i="13"/>
  <c r="C12" i="13"/>
  <c r="J11" i="13"/>
  <c r="C11" i="13"/>
  <c r="E11" i="13"/>
  <c r="J10" i="13"/>
  <c r="C10" i="13"/>
  <c r="D10" i="13"/>
  <c r="J9" i="13"/>
  <c r="C9" i="13"/>
  <c r="E9" i="13"/>
  <c r="K9" i="13"/>
  <c r="J8" i="13"/>
  <c r="C8" i="13"/>
  <c r="J7" i="13"/>
  <c r="C7" i="13"/>
  <c r="D7" i="13"/>
  <c r="J6" i="13"/>
  <c r="C6" i="13"/>
  <c r="J5" i="13"/>
  <c r="C5" i="13"/>
  <c r="D5" i="13"/>
  <c r="M38" i="13"/>
  <c r="E5" i="13"/>
  <c r="K32" i="13"/>
  <c r="M35" i="13"/>
  <c r="M32" i="13"/>
  <c r="K7" i="13"/>
  <c r="L7" i="13"/>
  <c r="J32" i="13"/>
  <c r="H32" i="13"/>
  <c r="E13" i="13"/>
  <c r="K36" i="13"/>
  <c r="D9" i="13"/>
  <c r="L14" i="13"/>
  <c r="J36" i="13"/>
  <c r="H36" i="13"/>
  <c r="E10" i="13"/>
  <c r="K34" i="13"/>
  <c r="N34" i="13"/>
  <c r="O34" i="13"/>
  <c r="O35" i="13"/>
  <c r="D6" i="13"/>
  <c r="K10" i="13"/>
  <c r="L10" i="13"/>
  <c r="J34" i="13"/>
  <c r="E6" i="13"/>
  <c r="K15" i="13"/>
  <c r="L15" i="13"/>
  <c r="K6" i="13"/>
  <c r="L6" i="13"/>
  <c r="K11" i="13"/>
  <c r="L11" i="13"/>
  <c r="K37" i="13"/>
  <c r="O37" i="13"/>
  <c r="K38" i="13"/>
  <c r="J38" i="13"/>
  <c r="H38" i="13"/>
  <c r="M33" i="13"/>
  <c r="O33" i="13"/>
  <c r="O36" i="13"/>
  <c r="O32" i="13"/>
  <c r="D8" i="13"/>
  <c r="E23" i="13"/>
  <c r="E25" i="13"/>
  <c r="E8" i="13"/>
  <c r="K13" i="13"/>
  <c r="D11" i="13"/>
  <c r="L13" i="13"/>
  <c r="K21" i="13"/>
  <c r="L21" i="13"/>
  <c r="K23" i="13"/>
  <c r="L23" i="13"/>
  <c r="K25" i="13"/>
  <c r="L25" i="13"/>
  <c r="K27" i="13"/>
  <c r="L27" i="13"/>
  <c r="J33" i="13"/>
  <c r="H33" i="13"/>
  <c r="J35" i="13"/>
  <c r="H35" i="13"/>
  <c r="J37" i="13"/>
  <c r="H37" i="13"/>
  <c r="E21" i="13"/>
  <c r="E27" i="13"/>
  <c r="K5" i="13"/>
  <c r="L5" i="13"/>
  <c r="K8" i="13"/>
  <c r="L8" i="13"/>
  <c r="D12" i="13"/>
  <c r="E26" i="13"/>
  <c r="H34" i="13"/>
  <c r="L9" i="13"/>
  <c r="D15" i="13"/>
  <c r="E7" i="13"/>
  <c r="K12" i="13"/>
  <c r="L12" i="13"/>
  <c r="E15" i="13"/>
  <c r="L22" i="13"/>
  <c r="L24" i="13"/>
  <c r="L26" i="13"/>
  <c r="E22" i="13"/>
  <c r="E24" i="13"/>
  <c r="E12" i="13"/>
  <c r="J5" i="12"/>
  <c r="C5" i="12"/>
  <c r="K5" i="12"/>
  <c r="D5" i="12"/>
  <c r="L5" i="12"/>
  <c r="O38" i="13"/>
  <c r="J14" i="12"/>
  <c r="C14" i="12"/>
  <c r="E14" i="12"/>
  <c r="K14" i="12"/>
  <c r="L14" i="12"/>
  <c r="D14" i="12"/>
  <c r="J10" i="12"/>
  <c r="C10" i="12"/>
  <c r="K10" i="12"/>
  <c r="L10" i="12"/>
  <c r="D10" i="12"/>
  <c r="J8" i="12"/>
  <c r="C8" i="12"/>
  <c r="K8" i="12"/>
  <c r="L8" i="12"/>
  <c r="D8" i="12"/>
  <c r="J4" i="12"/>
  <c r="C4" i="12"/>
  <c r="D4" i="12"/>
  <c r="K4" i="12"/>
  <c r="L4" i="12"/>
  <c r="E4" i="12"/>
  <c r="C55" i="12"/>
  <c r="F55" i="12"/>
  <c r="G43" i="12"/>
  <c r="C43" i="12"/>
  <c r="G42" i="12"/>
  <c r="C42" i="12"/>
  <c r="G41" i="12"/>
  <c r="C41" i="12"/>
  <c r="G40" i="12"/>
  <c r="C40" i="12"/>
  <c r="G39" i="12"/>
  <c r="C39" i="12"/>
  <c r="G38" i="12"/>
  <c r="C38" i="12"/>
  <c r="G37" i="12"/>
  <c r="C37" i="12"/>
  <c r="N42" i="12"/>
  <c r="N38" i="12"/>
  <c r="N40" i="12"/>
  <c r="O30" i="12"/>
  <c r="J41" i="12"/>
  <c r="H41" i="12"/>
  <c r="N37" i="12"/>
  <c r="N39" i="12"/>
  <c r="N41" i="12"/>
  <c r="N43" i="12"/>
  <c r="O32" i="12"/>
  <c r="J43" i="12"/>
  <c r="H43" i="12"/>
  <c r="M32" i="12"/>
  <c r="K43" i="12"/>
  <c r="J32" i="12"/>
  <c r="N32" i="12"/>
  <c r="M43" i="12"/>
  <c r="D32" i="12"/>
  <c r="E32" i="12"/>
  <c r="O31" i="12"/>
  <c r="J42" i="12"/>
  <c r="H42" i="12"/>
  <c r="M31" i="12"/>
  <c r="K42" i="12"/>
  <c r="J31" i="12"/>
  <c r="N31" i="12"/>
  <c r="M42" i="12"/>
  <c r="D31" i="12"/>
  <c r="E31" i="12"/>
  <c r="M30" i="12"/>
  <c r="K41" i="12"/>
  <c r="J30" i="12"/>
  <c r="D30" i="12"/>
  <c r="E30" i="12"/>
  <c r="O29" i="12"/>
  <c r="J40" i="12"/>
  <c r="H40" i="12"/>
  <c r="M29" i="12"/>
  <c r="K40" i="12"/>
  <c r="J29" i="12"/>
  <c r="N29" i="12"/>
  <c r="M40" i="12"/>
  <c r="D29" i="12"/>
  <c r="E29" i="12"/>
  <c r="O28" i="12"/>
  <c r="J39" i="12"/>
  <c r="H39" i="12"/>
  <c r="M28" i="12"/>
  <c r="K39" i="12"/>
  <c r="J28" i="12"/>
  <c r="N28" i="12"/>
  <c r="M39" i="12"/>
  <c r="D28" i="12"/>
  <c r="E28" i="12"/>
  <c r="O27" i="12"/>
  <c r="J38" i="12"/>
  <c r="H38" i="12"/>
  <c r="M27" i="12"/>
  <c r="K38" i="12"/>
  <c r="J27" i="12"/>
  <c r="N27" i="12"/>
  <c r="M38" i="12"/>
  <c r="D27" i="12"/>
  <c r="E27" i="12"/>
  <c r="O26" i="12"/>
  <c r="J37" i="12"/>
  <c r="H37" i="12"/>
  <c r="M26" i="12"/>
  <c r="K37" i="12"/>
  <c r="J26" i="12"/>
  <c r="N26" i="12"/>
  <c r="M37" i="12"/>
  <c r="D26" i="12"/>
  <c r="E26" i="12"/>
  <c r="O39" i="12"/>
  <c r="O42" i="12"/>
  <c r="O38" i="12"/>
  <c r="O40" i="12"/>
  <c r="O37" i="12"/>
  <c r="O43" i="12"/>
  <c r="K26" i="12"/>
  <c r="L26" i="12"/>
  <c r="K28" i="12"/>
  <c r="L28" i="12"/>
  <c r="K32" i="12"/>
  <c r="L32" i="12"/>
  <c r="K30" i="12"/>
  <c r="L30" i="12"/>
  <c r="K27" i="12"/>
  <c r="L27" i="12"/>
  <c r="K29" i="12"/>
  <c r="L29" i="12"/>
  <c r="K31" i="12"/>
  <c r="L31" i="12"/>
  <c r="N30" i="12"/>
  <c r="M41" i="12"/>
  <c r="O41" i="12"/>
  <c r="J20" i="12"/>
  <c r="C20" i="12"/>
  <c r="E20" i="12"/>
  <c r="J19" i="12"/>
  <c r="C19" i="12"/>
  <c r="K19" i="12"/>
  <c r="J18" i="12"/>
  <c r="C18" i="12"/>
  <c r="J17" i="12"/>
  <c r="C17" i="12"/>
  <c r="E17" i="12"/>
  <c r="J16" i="12"/>
  <c r="C16" i="12"/>
  <c r="J15" i="12"/>
  <c r="C15" i="12"/>
  <c r="D15" i="12"/>
  <c r="J13" i="12"/>
  <c r="C13" i="12"/>
  <c r="K13" i="12"/>
  <c r="J12" i="12"/>
  <c r="C12" i="12"/>
  <c r="E12" i="12"/>
  <c r="J11" i="12"/>
  <c r="C11" i="12"/>
  <c r="J9" i="12"/>
  <c r="C9" i="12"/>
  <c r="K9" i="12"/>
  <c r="J7" i="12"/>
  <c r="C7" i="12"/>
  <c r="E7" i="12"/>
  <c r="J6" i="12"/>
  <c r="C6" i="12"/>
  <c r="E6" i="12"/>
  <c r="L9" i="12"/>
  <c r="K12" i="12"/>
  <c r="L12" i="12"/>
  <c r="K17" i="12"/>
  <c r="L17" i="12"/>
  <c r="E19" i="12"/>
  <c r="K7" i="12"/>
  <c r="L7" i="12"/>
  <c r="E13" i="12"/>
  <c r="D7" i="12"/>
  <c r="D13" i="12"/>
  <c r="L13" i="12"/>
  <c r="L19" i="12"/>
  <c r="K6" i="12"/>
  <c r="L6" i="12"/>
  <c r="D19" i="12"/>
  <c r="E15" i="12"/>
  <c r="K15" i="12"/>
  <c r="L15" i="12"/>
  <c r="K20" i="12"/>
  <c r="L20" i="12"/>
  <c r="E16" i="12"/>
  <c r="D6" i="12"/>
  <c r="D17" i="12"/>
  <c r="D16" i="12"/>
  <c r="K16" i="12"/>
  <c r="L16" i="12"/>
  <c r="D11" i="12"/>
  <c r="E11" i="12"/>
  <c r="D18" i="12"/>
  <c r="K11" i="12"/>
  <c r="L11" i="12"/>
  <c r="E18" i="12"/>
  <c r="D9" i="12"/>
  <c r="E9" i="12"/>
  <c r="K18" i="12"/>
  <c r="L18" i="12"/>
  <c r="D20" i="12"/>
  <c r="D12" i="12"/>
  <c r="C15" i="10"/>
  <c r="D15" i="10"/>
  <c r="J15" i="10"/>
  <c r="J7" i="10"/>
  <c r="C7" i="10"/>
  <c r="E7" i="10"/>
  <c r="C6" i="10"/>
  <c r="K7" i="10"/>
  <c r="D7" i="10"/>
  <c r="L7" i="10"/>
  <c r="K15" i="10"/>
  <c r="L15" i="10"/>
  <c r="E15" i="10"/>
  <c r="J18" i="10"/>
  <c r="C18" i="10"/>
  <c r="D18" i="10"/>
  <c r="K18" i="10"/>
  <c r="L18" i="10"/>
  <c r="E18" i="10"/>
  <c r="C50" i="10"/>
  <c r="J26" i="10"/>
  <c r="C26" i="10"/>
  <c r="D26" i="10"/>
  <c r="K26" i="10"/>
  <c r="L26" i="10"/>
  <c r="J9" i="10"/>
  <c r="C9" i="10"/>
  <c r="K9" i="10"/>
  <c r="D9" i="10"/>
  <c r="E9" i="10"/>
  <c r="L9" i="10"/>
  <c r="J11" i="10"/>
  <c r="C11" i="10"/>
  <c r="K11" i="10"/>
  <c r="D11" i="10"/>
  <c r="L11" i="10"/>
  <c r="E11" i="10"/>
  <c r="J21" i="10"/>
  <c r="C21" i="10"/>
  <c r="D21" i="10"/>
  <c r="E21" i="10"/>
  <c r="K21" i="10"/>
  <c r="L21" i="10"/>
  <c r="C4" i="10"/>
  <c r="D4" i="10"/>
  <c r="E4" i="10"/>
  <c r="J4" i="10"/>
  <c r="K4" i="10"/>
  <c r="L4" i="10"/>
  <c r="J14" i="10"/>
  <c r="C14" i="10"/>
  <c r="E14" i="10"/>
  <c r="J25" i="10"/>
  <c r="C25" i="10"/>
  <c r="E25" i="10"/>
  <c r="K25" i="10"/>
  <c r="D14" i="10"/>
  <c r="K14" i="10"/>
  <c r="L14" i="10"/>
  <c r="D25" i="10"/>
  <c r="L25" i="10"/>
  <c r="J6" i="10"/>
  <c r="J8" i="10"/>
  <c r="K6" i="10"/>
  <c r="E6" i="10"/>
  <c r="D6" i="10"/>
  <c r="L6" i="10"/>
  <c r="J5" i="10"/>
  <c r="C5" i="10"/>
  <c r="D5" i="10"/>
  <c r="K5" i="10"/>
  <c r="E5" i="10"/>
  <c r="L5" i="10"/>
  <c r="J28" i="10"/>
  <c r="C28" i="10"/>
  <c r="D28" i="10"/>
  <c r="K28" i="10"/>
  <c r="L28" i="10"/>
  <c r="E28" i="10"/>
  <c r="C24" i="10"/>
  <c r="E24" i="10"/>
  <c r="J24" i="10"/>
  <c r="K24" i="10"/>
  <c r="L24" i="10"/>
  <c r="D24" i="10"/>
  <c r="J17" i="7"/>
  <c r="C62" i="10"/>
  <c r="F62" i="10"/>
  <c r="G50" i="10"/>
  <c r="N50" i="10"/>
  <c r="O40" i="10"/>
  <c r="J50" i="10"/>
  <c r="G49" i="10"/>
  <c r="C49" i="10"/>
  <c r="G48" i="10"/>
  <c r="C48" i="10"/>
  <c r="G47" i="10"/>
  <c r="N47" i="10"/>
  <c r="C47" i="10"/>
  <c r="G46" i="10"/>
  <c r="C46" i="10"/>
  <c r="G45" i="10"/>
  <c r="C45" i="10"/>
  <c r="G44" i="10"/>
  <c r="C44" i="10"/>
  <c r="M40" i="10"/>
  <c r="J40" i="10"/>
  <c r="N40" i="10"/>
  <c r="D40" i="10"/>
  <c r="O39" i="10"/>
  <c r="M39" i="10"/>
  <c r="J39" i="10"/>
  <c r="N39" i="10"/>
  <c r="D39" i="10"/>
  <c r="E39" i="10"/>
  <c r="O38" i="10"/>
  <c r="M38" i="10"/>
  <c r="J38" i="10"/>
  <c r="N38" i="10"/>
  <c r="D38" i="10"/>
  <c r="O37" i="10"/>
  <c r="M37" i="10"/>
  <c r="J37" i="10"/>
  <c r="N37" i="10"/>
  <c r="D37" i="10"/>
  <c r="E37" i="10"/>
  <c r="O36" i="10"/>
  <c r="M36" i="10"/>
  <c r="J36" i="10"/>
  <c r="N36" i="10"/>
  <c r="D36" i="10"/>
  <c r="E36" i="10"/>
  <c r="O35" i="10"/>
  <c r="M35" i="10"/>
  <c r="J35" i="10"/>
  <c r="N35" i="10"/>
  <c r="D35" i="10"/>
  <c r="K35" i="10"/>
  <c r="O34" i="10"/>
  <c r="M34" i="10"/>
  <c r="J34" i="10"/>
  <c r="N34" i="10"/>
  <c r="D34" i="10"/>
  <c r="E34" i="10"/>
  <c r="J29" i="10"/>
  <c r="C29" i="10"/>
  <c r="D29" i="10"/>
  <c r="J27" i="10"/>
  <c r="C27" i="10"/>
  <c r="E27" i="10"/>
  <c r="J23" i="10"/>
  <c r="C23" i="10"/>
  <c r="E23" i="10"/>
  <c r="J22" i="10"/>
  <c r="C22" i="10"/>
  <c r="E22" i="10"/>
  <c r="J20" i="10"/>
  <c r="C20" i="10"/>
  <c r="E20" i="10"/>
  <c r="J17" i="10"/>
  <c r="C17" i="10"/>
  <c r="E17" i="10"/>
  <c r="J19" i="10"/>
  <c r="C19" i="10"/>
  <c r="E19" i="10"/>
  <c r="J16" i="10"/>
  <c r="C16" i="10"/>
  <c r="E16" i="10"/>
  <c r="J13" i="10"/>
  <c r="C13" i="10"/>
  <c r="E13" i="10"/>
  <c r="J12" i="10"/>
  <c r="C12" i="10"/>
  <c r="E12" i="10"/>
  <c r="J10" i="10"/>
  <c r="C10" i="10"/>
  <c r="E10" i="10"/>
  <c r="C8" i="10"/>
  <c r="K45" i="10"/>
  <c r="K8" i="10"/>
  <c r="L8" i="10"/>
  <c r="E8" i="10"/>
  <c r="J47" i="10"/>
  <c r="M45" i="10"/>
  <c r="L35" i="10"/>
  <c r="M49" i="10"/>
  <c r="M48" i="10"/>
  <c r="K48" i="10"/>
  <c r="M44" i="10"/>
  <c r="J49" i="10"/>
  <c r="H49" i="10"/>
  <c r="K10" i="10"/>
  <c r="L10" i="10"/>
  <c r="J45" i="10"/>
  <c r="H45" i="10"/>
  <c r="M47" i="10"/>
  <c r="K49" i="10"/>
  <c r="J46" i="10"/>
  <c r="H46" i="10"/>
  <c r="K27" i="10"/>
  <c r="L27" i="10"/>
  <c r="K50" i="10"/>
  <c r="J48" i="10"/>
  <c r="H48" i="10"/>
  <c r="K44" i="10"/>
  <c r="J44" i="10"/>
  <c r="H44" i="10"/>
  <c r="K12" i="10"/>
  <c r="L12" i="10"/>
  <c r="M46" i="10"/>
  <c r="D10" i="10"/>
  <c r="K19" i="10"/>
  <c r="L19" i="10"/>
  <c r="K36" i="10"/>
  <c r="L36" i="10"/>
  <c r="M50" i="10"/>
  <c r="K22" i="10"/>
  <c r="L22" i="10"/>
  <c r="K46" i="10"/>
  <c r="K47" i="10"/>
  <c r="N45" i="10"/>
  <c r="N44" i="10"/>
  <c r="E40" i="10"/>
  <c r="K39" i="10"/>
  <c r="L39" i="10"/>
  <c r="K40" i="10"/>
  <c r="L40" i="10"/>
  <c r="D16" i="10"/>
  <c r="D20" i="10"/>
  <c r="D8" i="10"/>
  <c r="D13" i="10"/>
  <c r="K16" i="10"/>
  <c r="L16" i="10"/>
  <c r="D17" i="10"/>
  <c r="K20" i="10"/>
  <c r="L20" i="10"/>
  <c r="D23" i="10"/>
  <c r="D12" i="10"/>
  <c r="K13" i="10"/>
  <c r="L13" i="10"/>
  <c r="D19" i="10"/>
  <c r="K17" i="10"/>
  <c r="L17" i="10"/>
  <c r="D22" i="10"/>
  <c r="K23" i="10"/>
  <c r="L23" i="10"/>
  <c r="D27" i="10"/>
  <c r="H50" i="10"/>
  <c r="H47" i="10"/>
  <c r="E29" i="10"/>
  <c r="K34" i="10"/>
  <c r="L34" i="10"/>
  <c r="E35" i="10"/>
  <c r="K37" i="10"/>
  <c r="L37" i="10"/>
  <c r="E38" i="10"/>
  <c r="K29" i="10"/>
  <c r="L29" i="10"/>
  <c r="N48" i="10"/>
  <c r="K38" i="10"/>
  <c r="L38" i="10"/>
  <c r="N46" i="10"/>
  <c r="N49" i="10"/>
  <c r="C17" i="7"/>
  <c r="D17" i="7"/>
  <c r="K17" i="7"/>
  <c r="L17" i="7"/>
  <c r="E17" i="7"/>
  <c r="O45" i="10"/>
  <c r="O49" i="10"/>
  <c r="O48" i="10"/>
  <c r="O47" i="10"/>
  <c r="O44" i="10"/>
  <c r="O46" i="10"/>
  <c r="O50" i="10"/>
  <c r="J16" i="7"/>
  <c r="C16" i="7"/>
  <c r="K16" i="7"/>
  <c r="E16" i="7"/>
  <c r="L16" i="7"/>
  <c r="D16" i="7"/>
  <c r="M25" i="7"/>
  <c r="J8" i="7"/>
  <c r="C8" i="7"/>
  <c r="K8" i="7"/>
  <c r="L8" i="7"/>
  <c r="E8" i="7"/>
  <c r="D8" i="7"/>
  <c r="J4" i="7"/>
  <c r="C4" i="7"/>
  <c r="D4" i="7"/>
  <c r="K4" i="7"/>
  <c r="L4" i="7"/>
  <c r="E4" i="7"/>
  <c r="C39" i="7"/>
  <c r="C11" i="7"/>
  <c r="J11" i="7"/>
  <c r="K11" i="7"/>
  <c r="D11" i="7"/>
  <c r="C14" i="7"/>
  <c r="J14" i="7"/>
  <c r="C10" i="7"/>
  <c r="E10" i="7"/>
  <c r="C37" i="7"/>
  <c r="M29" i="7"/>
  <c r="O29" i="7"/>
  <c r="J10" i="7"/>
  <c r="G35" i="7"/>
  <c r="N35" i="7"/>
  <c r="C35" i="7"/>
  <c r="J25" i="7"/>
  <c r="N25" i="7"/>
  <c r="G36" i="7"/>
  <c r="N36" i="7"/>
  <c r="M26" i="7"/>
  <c r="C36" i="7"/>
  <c r="K36" i="7"/>
  <c r="J26" i="7"/>
  <c r="N26" i="7"/>
  <c r="M27" i="7"/>
  <c r="J27" i="7"/>
  <c r="N27" i="7"/>
  <c r="G37" i="7"/>
  <c r="G38" i="7"/>
  <c r="C38" i="7"/>
  <c r="J28" i="7"/>
  <c r="N28" i="7"/>
  <c r="J29" i="7"/>
  <c r="N29" i="7"/>
  <c r="G39" i="7"/>
  <c r="N39" i="7"/>
  <c r="O25" i="7"/>
  <c r="O26" i="7"/>
  <c r="O27" i="7"/>
  <c r="O28" i="7"/>
  <c r="G34" i="7"/>
  <c r="O24" i="7"/>
  <c r="C34" i="7"/>
  <c r="J15" i="7"/>
  <c r="C15" i="7"/>
  <c r="J23" i="7"/>
  <c r="N23" i="7"/>
  <c r="C33" i="7"/>
  <c r="M24" i="7"/>
  <c r="G33" i="7"/>
  <c r="O23" i="7"/>
  <c r="M28" i="7"/>
  <c r="M23" i="7"/>
  <c r="J24" i="7"/>
  <c r="N24" i="7"/>
  <c r="D26" i="7"/>
  <c r="K26" i="7"/>
  <c r="D24" i="7"/>
  <c r="E24" i="7"/>
  <c r="D25" i="7"/>
  <c r="K25" i="7"/>
  <c r="L25" i="7"/>
  <c r="D27" i="7"/>
  <c r="K27" i="7"/>
  <c r="D28" i="7"/>
  <c r="E28" i="7"/>
  <c r="D29" i="7"/>
  <c r="K29" i="7"/>
  <c r="D23" i="7"/>
  <c r="K23" i="7"/>
  <c r="K28" i="7"/>
  <c r="E27" i="7"/>
  <c r="J13" i="7"/>
  <c r="C13" i="7"/>
  <c r="D13" i="7"/>
  <c r="J18" i="7"/>
  <c r="C18" i="7"/>
  <c r="E18" i="7"/>
  <c r="C6" i="7"/>
  <c r="K6" i="7"/>
  <c r="J6" i="7"/>
  <c r="C7" i="7"/>
  <c r="K7" i="7"/>
  <c r="J7" i="7"/>
  <c r="C9" i="7"/>
  <c r="E9" i="7"/>
  <c r="J9" i="7"/>
  <c r="C12" i="7"/>
  <c r="E12" i="7"/>
  <c r="K12" i="7"/>
  <c r="D12" i="7"/>
  <c r="J12" i="7"/>
  <c r="J5" i="7"/>
  <c r="C5" i="7"/>
  <c r="D5" i="7"/>
  <c r="F48" i="7"/>
  <c r="F47" i="7"/>
  <c r="C51" i="7"/>
  <c r="F51" i="7"/>
  <c r="F2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12" i="5"/>
  <c r="F15" i="5"/>
  <c r="F14" i="5"/>
  <c r="F13" i="5"/>
  <c r="F11" i="5"/>
  <c r="F10" i="5"/>
  <c r="F9" i="5"/>
  <c r="F8" i="5"/>
  <c r="F7" i="5"/>
  <c r="F6" i="5"/>
  <c r="F5" i="5"/>
  <c r="F4" i="5"/>
  <c r="F3" i="5"/>
  <c r="L27" i="7"/>
  <c r="D7" i="7"/>
  <c r="L28" i="7"/>
  <c r="K24" i="7"/>
  <c r="E5" i="7"/>
  <c r="M33" i="7"/>
  <c r="E26" i="7"/>
  <c r="L26" i="7"/>
  <c r="J37" i="7"/>
  <c r="K9" i="7"/>
  <c r="L9" i="7"/>
  <c r="D6" i="7"/>
  <c r="K37" i="7"/>
  <c r="H37" i="7"/>
  <c r="D14" i="7"/>
  <c r="L23" i="7"/>
  <c r="K14" i="7"/>
  <c r="L14" i="7"/>
  <c r="L11" i="7"/>
  <c r="E23" i="7"/>
  <c r="L12" i="7"/>
  <c r="D18" i="7"/>
  <c r="M35" i="7"/>
  <c r="D9" i="7"/>
  <c r="E6" i="7"/>
  <c r="K33" i="7"/>
  <c r="M34" i="7"/>
  <c r="M36" i="7"/>
  <c r="O36" i="7"/>
  <c r="L6" i="7"/>
  <c r="E13" i="7"/>
  <c r="L24" i="7"/>
  <c r="K5" i="7"/>
  <c r="L5" i="7"/>
  <c r="E29" i="7"/>
  <c r="E14" i="7"/>
  <c r="E11" i="7"/>
  <c r="L29" i="7"/>
  <c r="E7" i="7"/>
  <c r="K13" i="7"/>
  <c r="L13" i="7"/>
  <c r="E25" i="7"/>
  <c r="K15" i="7"/>
  <c r="L15" i="7"/>
  <c r="N37" i="7"/>
  <c r="K10" i="7"/>
  <c r="L10" i="7"/>
  <c r="L7" i="7"/>
  <c r="K18" i="7"/>
  <c r="L18" i="7"/>
  <c r="E15" i="7"/>
  <c r="D10" i="7"/>
  <c r="D15" i="7"/>
  <c r="M37" i="7"/>
  <c r="J35" i="7"/>
  <c r="H35" i="7"/>
  <c r="J38" i="7"/>
  <c r="H38" i="7"/>
  <c r="K38" i="7"/>
  <c r="K35" i="7"/>
  <c r="J33" i="7"/>
  <c r="H33" i="7"/>
  <c r="J36" i="7"/>
  <c r="H36" i="7"/>
  <c r="N38" i="7"/>
  <c r="N33" i="7"/>
  <c r="N34" i="7"/>
  <c r="J34" i="7"/>
  <c r="H34" i="7"/>
  <c r="K39" i="7"/>
  <c r="J39" i="7"/>
  <c r="H39" i="7"/>
  <c r="M39" i="7"/>
  <c r="M38" i="7"/>
  <c r="K34" i="7"/>
  <c r="O35" i="7"/>
  <c r="O33" i="7"/>
  <c r="O38" i="7"/>
  <c r="O37" i="7"/>
  <c r="O34" i="7"/>
  <c r="O39" i="7"/>
  <c r="D15" i="14"/>
  <c r="K37" i="14" l="1"/>
  <c r="O37" i="14" s="1"/>
  <c r="K35" i="14"/>
  <c r="K6" i="14"/>
  <c r="L6" i="14" s="1"/>
  <c r="N35" i="14"/>
  <c r="K21" i="14"/>
  <c r="L21" i="14" s="1"/>
  <c r="D7" i="14"/>
  <c r="K31" i="14"/>
  <c r="O31" i="14" s="1"/>
  <c r="K36" i="14"/>
  <c r="O36" i="14" s="1"/>
  <c r="K8" i="14"/>
  <c r="L8" i="14" s="1"/>
  <c r="L4" i="14"/>
  <c r="L15" i="14"/>
  <c r="D8" i="14"/>
  <c r="E4" i="14"/>
  <c r="K27" i="14"/>
  <c r="L27" i="14" s="1"/>
  <c r="L9" i="14"/>
  <c r="E9" i="14"/>
  <c r="D9" i="14"/>
  <c r="L25" i="14"/>
  <c r="E14" i="14"/>
  <c r="L26" i="14"/>
  <c r="E25" i="14"/>
  <c r="K5" i="14"/>
  <c r="L5" i="14" s="1"/>
  <c r="D11" i="14"/>
  <c r="K11" i="14"/>
  <c r="L11" i="14" s="1"/>
  <c r="K7" i="14"/>
  <c r="L7" i="14" s="1"/>
  <c r="E5" i="14"/>
  <c r="J35" i="14"/>
  <c r="H35" i="14" s="1"/>
  <c r="E15" i="14"/>
  <c r="E26" i="14"/>
  <c r="J31" i="14"/>
  <c r="H31" i="14" s="1"/>
  <c r="E24" i="14"/>
  <c r="K34" i="14"/>
  <c r="O34" i="14" s="1"/>
  <c r="J33" i="14"/>
  <c r="H33" i="14" s="1"/>
  <c r="J37" i="14"/>
  <c r="H37" i="14" s="1"/>
  <c r="K12" i="14"/>
  <c r="L24" i="14"/>
  <c r="D14" i="14"/>
  <c r="E12" i="14"/>
  <c r="J34" i="14"/>
  <c r="H34" i="14" s="1"/>
  <c r="L14" i="14"/>
  <c r="K32" i="14"/>
  <c r="O32" i="14" s="1"/>
  <c r="J32" i="14"/>
  <c r="H32" i="14" s="1"/>
  <c r="K23" i="14"/>
  <c r="J36" i="14"/>
  <c r="H36" i="14" s="1"/>
  <c r="M33" i="14"/>
  <c r="K22" i="14"/>
  <c r="K10" i="14"/>
  <c r="L10" i="14" s="1"/>
  <c r="E13" i="14"/>
  <c r="L13" i="14"/>
  <c r="D10" i="14"/>
  <c r="K33" i="14"/>
  <c r="D13" i="14"/>
  <c r="O35" i="14" l="1"/>
  <c r="O33" i="14"/>
  <c r="L12" i="14"/>
  <c r="L23" i="14"/>
  <c r="L22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3" authorId="0" shapeId="0" xr:uid="{49F7882F-3586-404C-ABF2-9F4892158645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每月工讀時數</t>
        </r>
      </text>
    </comment>
    <comment ref="J3" authorId="0" shapeId="0" xr:uid="{47E60E68-74C8-4236-80C5-6A10C955789C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勞退薪級*6%</t>
        </r>
      </text>
    </comment>
    <comment ref="K3" authorId="0" shapeId="0" xr:uid="{A5934A7E-AC49-4EF5-A2CE-5273CE87688B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實際工資*0.0211</t>
        </r>
      </text>
    </comment>
    <comment ref="A25" authorId="0" shapeId="0" xr:uid="{26012C8D-D38B-499F-8BCD-E6B56C594BC6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日薪上限幾小時</t>
        </r>
      </text>
    </comment>
    <comment ref="B25" authorId="0" shapeId="0" xr:uid="{D64A20D3-4E01-4866-98EE-3E3293081BB6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當月總時數</t>
        </r>
      </text>
    </comment>
    <comment ref="F25" authorId="0" shapeId="0" xr:uid="{38DCC9EC-9AF2-49CE-AD6E-82CC14DF6AE5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日工作時數*時薪*30天</t>
        </r>
      </text>
    </comment>
    <comment ref="I25" authorId="0" shapeId="0" xr:uid="{F55ECF20-8861-443E-8945-C94026CB9FEA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日工作時數</t>
        </r>
        <r>
          <rPr>
            <sz val="9"/>
            <color indexed="81"/>
            <rFont val="Tahoma"/>
            <family val="2"/>
          </rPr>
          <t>*</t>
        </r>
        <r>
          <rPr>
            <sz val="9"/>
            <color indexed="81"/>
            <rFont val="細明體"/>
            <family val="3"/>
            <charset val="136"/>
          </rPr>
          <t>時薪</t>
        </r>
        <r>
          <rPr>
            <sz val="9"/>
            <color indexed="81"/>
            <rFont val="Tahoma"/>
            <family val="2"/>
          </rPr>
          <t>*30</t>
        </r>
        <r>
          <rPr>
            <sz val="9"/>
            <color indexed="81"/>
            <rFont val="細明體"/>
            <family val="3"/>
            <charset val="136"/>
          </rPr>
          <t>天</t>
        </r>
      </text>
    </comment>
    <comment ref="J25" authorId="0" shapeId="0" xr:uid="{F1583CD3-7887-4616-8C56-A1D79F0E00F6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勞退薪級*6%</t>
        </r>
      </text>
    </comment>
    <comment ref="K25" authorId="0" shapeId="0" xr:uid="{4087E859-2A7D-4386-80B3-2B81961D4BE8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實際工資*0.0211</t>
        </r>
      </text>
    </comment>
    <comment ref="M25" authorId="0" shapeId="0" xr:uid="{578C5BBB-52EB-47A3-A676-3572212A9B6C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勞保雇主每日負擔：雇主負擔/30</t>
        </r>
      </text>
    </comment>
    <comment ref="N25" authorId="0" shapeId="0" xr:uid="{6DAA91C5-F988-4717-A317-84BB5B3F7C99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勞退金雇主負擔：勞退金</t>
        </r>
        <r>
          <rPr>
            <sz val="9"/>
            <color indexed="81"/>
            <rFont val="Tahoma"/>
            <family val="2"/>
          </rPr>
          <t>/30</t>
        </r>
      </text>
    </comment>
    <comment ref="A36" authorId="0" shapeId="0" xr:uid="{8EC966DB-E3A8-4329-AE7B-21DB59F52F2C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約聘僱時間起迄</t>
        </r>
      </text>
    </comment>
    <comment ref="D36" authorId="0" shapeId="0" xr:uid="{E6C4A5DA-8A07-49BF-A6D7-7410C17C39CE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日薪時數上限</t>
        </r>
      </text>
    </comment>
    <comment ref="E36" authorId="0" shapeId="0" xr:uid="{482A30EF-4F8C-4063-8172-63D737097819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當月總時數</t>
        </r>
      </text>
    </comment>
    <comment ref="I36" authorId="0" shapeId="0" xr:uid="{7E44B921-AD99-4E84-ACE7-F95D820582C2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日工作時數</t>
        </r>
        <r>
          <rPr>
            <sz val="9"/>
            <color indexed="81"/>
            <rFont val="Tahoma"/>
            <family val="2"/>
          </rPr>
          <t>*</t>
        </r>
        <r>
          <rPr>
            <sz val="9"/>
            <color indexed="81"/>
            <rFont val="細明體"/>
            <family val="3"/>
            <charset val="136"/>
          </rPr>
          <t>時薪</t>
        </r>
        <r>
          <rPr>
            <sz val="9"/>
            <color indexed="81"/>
            <rFont val="Tahoma"/>
            <family val="2"/>
          </rPr>
          <t>*30</t>
        </r>
        <r>
          <rPr>
            <sz val="9"/>
            <color indexed="81"/>
            <rFont val="細明體"/>
            <family val="3"/>
            <charset val="136"/>
          </rPr>
          <t>天</t>
        </r>
      </text>
    </comment>
    <comment ref="J36" authorId="0" shapeId="0" xr:uid="{BF744F5F-3991-481A-9D5F-511098F0C03E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級距</t>
        </r>
        <r>
          <rPr>
            <sz val="9"/>
            <color indexed="81"/>
            <rFont val="Tahoma"/>
            <family val="2"/>
          </rPr>
          <t>/30*</t>
        </r>
        <r>
          <rPr>
            <sz val="9"/>
            <color indexed="81"/>
            <rFont val="細明體"/>
            <family val="3"/>
            <charset val="136"/>
          </rPr>
          <t>含六日聘僱天數
或個人每日*含六日聘僱天數</t>
        </r>
      </text>
    </comment>
    <comment ref="K36" authorId="0" shapeId="0" xr:uid="{083C3B72-900E-4C9F-A372-DF069CE28134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級距</t>
        </r>
        <r>
          <rPr>
            <sz val="9"/>
            <color indexed="81"/>
            <rFont val="Tahoma"/>
            <family val="2"/>
          </rPr>
          <t>/30*</t>
        </r>
        <r>
          <rPr>
            <sz val="9"/>
            <color indexed="81"/>
            <rFont val="細明體"/>
            <family val="3"/>
            <charset val="136"/>
          </rPr>
          <t>含六日聘僱天數
或雇主每日*含六日聘僱天數</t>
        </r>
      </text>
    </comment>
    <comment ref="L36" authorId="0" shapeId="0" xr:uid="{66737B39-1A1F-4BF1-9003-A834D9668908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日工作時數</t>
        </r>
        <r>
          <rPr>
            <sz val="9"/>
            <color indexed="81"/>
            <rFont val="Tahoma"/>
            <family val="2"/>
          </rPr>
          <t>*</t>
        </r>
        <r>
          <rPr>
            <sz val="9"/>
            <color indexed="81"/>
            <rFont val="細明體"/>
            <family val="3"/>
            <charset val="136"/>
          </rPr>
          <t>時薪</t>
        </r>
        <r>
          <rPr>
            <sz val="9"/>
            <color indexed="81"/>
            <rFont val="Tahoma"/>
            <family val="2"/>
          </rPr>
          <t>*30</t>
        </r>
        <r>
          <rPr>
            <sz val="9"/>
            <color indexed="81"/>
            <rFont val="細明體"/>
            <family val="3"/>
            <charset val="136"/>
          </rPr>
          <t>天</t>
        </r>
      </text>
    </comment>
    <comment ref="M36" authorId="0" shapeId="0" xr:uid="{0FFAA85B-A9BD-4F65-8891-8513D7A9B1A1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勞退薪級*6%/30*含六日聘僱天數
或離職儲金每日*含六日聘僱天數</t>
        </r>
      </text>
    </comment>
    <comment ref="N36" authorId="0" shapeId="0" xr:uid="{4CA7E751-DA38-4581-8DC1-5AF7FEDB2038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實際工資</t>
        </r>
        <r>
          <rPr>
            <sz val="9"/>
            <color indexed="81"/>
            <rFont val="Tahoma"/>
            <family val="2"/>
          </rPr>
          <t>*0.0211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3" authorId="0" shapeId="0" xr:uid="{472CF228-5BC9-40A0-B7D8-998EF74CF212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每月工讀時數</t>
        </r>
      </text>
    </comment>
    <comment ref="J3" authorId="0" shapeId="0" xr:uid="{C9BD92EA-E4CE-4086-A139-8001D4B92449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勞退薪級*6%</t>
        </r>
      </text>
    </comment>
    <comment ref="K3" authorId="0" shapeId="0" xr:uid="{CFDA45AE-B630-4301-B4B8-1116DB85C6AB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實際工資*0.0211</t>
        </r>
      </text>
    </comment>
    <comment ref="A20" authorId="0" shapeId="0" xr:uid="{BD6B0A37-43F0-4DBC-AD81-0F4755C28722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日薪上限幾小時</t>
        </r>
      </text>
    </comment>
    <comment ref="B20" authorId="0" shapeId="0" xr:uid="{1DD63047-EA24-4390-927C-47E08465DEF4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當月總時數</t>
        </r>
      </text>
    </comment>
    <comment ref="F20" authorId="0" shapeId="0" xr:uid="{5212D025-7D56-4BBD-BE36-72399BE01E18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日工作時數*時薪*30天</t>
        </r>
      </text>
    </comment>
    <comment ref="I20" authorId="0" shapeId="0" xr:uid="{B3C3A5E3-CD8A-4BEA-9580-F86DDEB22401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日工作時數</t>
        </r>
        <r>
          <rPr>
            <sz val="9"/>
            <color indexed="81"/>
            <rFont val="Tahoma"/>
            <family val="2"/>
          </rPr>
          <t>*</t>
        </r>
        <r>
          <rPr>
            <sz val="9"/>
            <color indexed="81"/>
            <rFont val="細明體"/>
            <family val="3"/>
            <charset val="136"/>
          </rPr>
          <t>時薪</t>
        </r>
        <r>
          <rPr>
            <sz val="9"/>
            <color indexed="81"/>
            <rFont val="Tahoma"/>
            <family val="2"/>
          </rPr>
          <t>*30</t>
        </r>
        <r>
          <rPr>
            <sz val="9"/>
            <color indexed="81"/>
            <rFont val="細明體"/>
            <family val="3"/>
            <charset val="136"/>
          </rPr>
          <t>天</t>
        </r>
      </text>
    </comment>
    <comment ref="J20" authorId="0" shapeId="0" xr:uid="{DF37E5F8-AAE7-4AFA-BE92-6F45C1980C63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勞退薪級*6%</t>
        </r>
      </text>
    </comment>
    <comment ref="K20" authorId="0" shapeId="0" xr:uid="{9FE77F4C-EBF3-4497-839D-46F228FCD12C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實際工資*0.0211</t>
        </r>
      </text>
    </comment>
    <comment ref="M20" authorId="0" shapeId="0" xr:uid="{1F207FD2-8350-458C-8F5C-5E9CCC999963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勞保雇主每日負擔：雇主負擔/30</t>
        </r>
      </text>
    </comment>
    <comment ref="N20" authorId="0" shapeId="0" xr:uid="{10378229-8CD8-4FB9-98A9-9399D53B0ED2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勞退金雇主負擔：勞退金</t>
        </r>
        <r>
          <rPr>
            <sz val="9"/>
            <color indexed="81"/>
            <rFont val="Tahoma"/>
            <family val="2"/>
          </rPr>
          <t>/30</t>
        </r>
      </text>
    </comment>
    <comment ref="A31" authorId="0" shapeId="0" xr:uid="{B9D25F1B-FEC5-4DF6-BDB0-007187F3908F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約聘僱時間起迄</t>
        </r>
      </text>
    </comment>
    <comment ref="D31" authorId="0" shapeId="0" xr:uid="{871BCEBB-9771-4DF8-B767-AD4A54C1EB73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日薪時數上限</t>
        </r>
      </text>
    </comment>
    <comment ref="E31" authorId="0" shapeId="0" xr:uid="{8B6C1BCB-CA79-4334-8D80-AAFF9BB907B2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當月總時數</t>
        </r>
      </text>
    </comment>
    <comment ref="I31" authorId="0" shapeId="0" xr:uid="{4717E991-EC69-4D74-B2FA-FCF7C7F3389B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日工作時數</t>
        </r>
        <r>
          <rPr>
            <sz val="9"/>
            <color indexed="81"/>
            <rFont val="Tahoma"/>
            <family val="2"/>
          </rPr>
          <t>*</t>
        </r>
        <r>
          <rPr>
            <sz val="9"/>
            <color indexed="81"/>
            <rFont val="細明體"/>
            <family val="3"/>
            <charset val="136"/>
          </rPr>
          <t>時薪</t>
        </r>
        <r>
          <rPr>
            <sz val="9"/>
            <color indexed="81"/>
            <rFont val="Tahoma"/>
            <family val="2"/>
          </rPr>
          <t>*30</t>
        </r>
        <r>
          <rPr>
            <sz val="9"/>
            <color indexed="81"/>
            <rFont val="細明體"/>
            <family val="3"/>
            <charset val="136"/>
          </rPr>
          <t>天</t>
        </r>
      </text>
    </comment>
    <comment ref="J31" authorId="0" shapeId="0" xr:uid="{691F805B-AB84-4603-89F0-437FE570B73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級距</t>
        </r>
        <r>
          <rPr>
            <sz val="9"/>
            <color indexed="81"/>
            <rFont val="Tahoma"/>
            <family val="2"/>
          </rPr>
          <t>/30*</t>
        </r>
        <r>
          <rPr>
            <sz val="9"/>
            <color indexed="81"/>
            <rFont val="細明體"/>
            <family val="3"/>
            <charset val="136"/>
          </rPr>
          <t>含六日聘僱天數
或個人每日*含六日聘僱天數</t>
        </r>
      </text>
    </comment>
    <comment ref="K31" authorId="0" shapeId="0" xr:uid="{7D49FA0B-B381-413D-9D69-B646B037D227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級距</t>
        </r>
        <r>
          <rPr>
            <sz val="9"/>
            <color indexed="81"/>
            <rFont val="Tahoma"/>
            <family val="2"/>
          </rPr>
          <t>/30*</t>
        </r>
        <r>
          <rPr>
            <sz val="9"/>
            <color indexed="81"/>
            <rFont val="細明體"/>
            <family val="3"/>
            <charset val="136"/>
          </rPr>
          <t>含六日聘僱天數
或雇主每日*含六日聘僱天數</t>
        </r>
      </text>
    </comment>
    <comment ref="L31" authorId="0" shapeId="0" xr:uid="{F345B929-9FD2-4969-A03B-D0340F03948D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日工作時數</t>
        </r>
        <r>
          <rPr>
            <sz val="9"/>
            <color indexed="81"/>
            <rFont val="Tahoma"/>
            <family val="2"/>
          </rPr>
          <t>*</t>
        </r>
        <r>
          <rPr>
            <sz val="9"/>
            <color indexed="81"/>
            <rFont val="細明體"/>
            <family val="3"/>
            <charset val="136"/>
          </rPr>
          <t>時薪</t>
        </r>
        <r>
          <rPr>
            <sz val="9"/>
            <color indexed="81"/>
            <rFont val="Tahoma"/>
            <family val="2"/>
          </rPr>
          <t>*30</t>
        </r>
        <r>
          <rPr>
            <sz val="9"/>
            <color indexed="81"/>
            <rFont val="細明體"/>
            <family val="3"/>
            <charset val="136"/>
          </rPr>
          <t>天</t>
        </r>
      </text>
    </comment>
    <comment ref="M31" authorId="0" shapeId="0" xr:uid="{4FCE5C12-13FE-44A0-AE40-56C9412BDBFF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勞退薪級*6%/30*含六日聘僱天數
或離職儲金每日*含六日聘僱天數</t>
        </r>
      </text>
    </comment>
    <comment ref="N31" authorId="0" shapeId="0" xr:uid="{F4F954F4-F693-47E7-907A-F5369BA8C6E7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實際工資</t>
        </r>
        <r>
          <rPr>
            <sz val="9"/>
            <color indexed="81"/>
            <rFont val="Tahoma"/>
            <family val="2"/>
          </rPr>
          <t>*0.0211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3" authorId="0" shapeId="0" xr:uid="{DC56638A-84B2-4624-BCB2-7907940D8247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每月工讀時數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每月工讀時數</t>
        </r>
      </text>
    </comment>
    <comment ref="J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勞退薪級*6%</t>
        </r>
      </text>
    </comment>
    <comment ref="K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實際工資*0.0211</t>
        </r>
      </text>
    </comment>
    <comment ref="A33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日薪上限幾小時</t>
        </r>
      </text>
    </comment>
    <comment ref="B33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當月總時數</t>
        </r>
      </text>
    </comment>
    <comment ref="F33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日工作時數*時薪*30天</t>
        </r>
      </text>
    </comment>
    <comment ref="I33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日工作時數</t>
        </r>
        <r>
          <rPr>
            <sz val="9"/>
            <color indexed="81"/>
            <rFont val="Tahoma"/>
            <family val="2"/>
          </rPr>
          <t>*</t>
        </r>
        <r>
          <rPr>
            <sz val="9"/>
            <color indexed="81"/>
            <rFont val="細明體"/>
            <family val="3"/>
            <charset val="136"/>
          </rPr>
          <t>時薪</t>
        </r>
        <r>
          <rPr>
            <sz val="9"/>
            <color indexed="81"/>
            <rFont val="Tahoma"/>
            <family val="2"/>
          </rPr>
          <t>*30</t>
        </r>
        <r>
          <rPr>
            <sz val="9"/>
            <color indexed="81"/>
            <rFont val="細明體"/>
            <family val="3"/>
            <charset val="136"/>
          </rPr>
          <t>天</t>
        </r>
      </text>
    </comment>
    <comment ref="J33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勞退薪級*6%</t>
        </r>
      </text>
    </comment>
    <comment ref="K33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實際工資*0.0211</t>
        </r>
      </text>
    </comment>
    <comment ref="M3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勞保雇主每日負擔：雇主負擔/30</t>
        </r>
      </text>
    </comment>
    <comment ref="N33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勞退金雇主負擔：勞退金</t>
        </r>
        <r>
          <rPr>
            <sz val="9"/>
            <color indexed="81"/>
            <rFont val="Tahoma"/>
            <family val="2"/>
          </rPr>
          <t>/30</t>
        </r>
      </text>
    </comment>
    <comment ref="A43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約聘僱時間起迄</t>
        </r>
      </text>
    </comment>
    <comment ref="D43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日薪時數上限</t>
        </r>
      </text>
    </comment>
    <comment ref="E43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當月總時數</t>
        </r>
      </text>
    </comment>
    <comment ref="I43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日工作時數</t>
        </r>
        <r>
          <rPr>
            <sz val="9"/>
            <color indexed="81"/>
            <rFont val="Tahoma"/>
            <family val="2"/>
          </rPr>
          <t>*</t>
        </r>
        <r>
          <rPr>
            <sz val="9"/>
            <color indexed="81"/>
            <rFont val="細明體"/>
            <family val="3"/>
            <charset val="136"/>
          </rPr>
          <t>時薪</t>
        </r>
        <r>
          <rPr>
            <sz val="9"/>
            <color indexed="81"/>
            <rFont val="Tahoma"/>
            <family val="2"/>
          </rPr>
          <t>*30</t>
        </r>
        <r>
          <rPr>
            <sz val="9"/>
            <color indexed="81"/>
            <rFont val="細明體"/>
            <family val="3"/>
            <charset val="136"/>
          </rPr>
          <t>天</t>
        </r>
      </text>
    </comment>
    <comment ref="J43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級距</t>
        </r>
        <r>
          <rPr>
            <sz val="9"/>
            <color indexed="81"/>
            <rFont val="Tahoma"/>
            <family val="2"/>
          </rPr>
          <t>/30*</t>
        </r>
        <r>
          <rPr>
            <sz val="9"/>
            <color indexed="81"/>
            <rFont val="細明體"/>
            <family val="3"/>
            <charset val="136"/>
          </rPr>
          <t>含六日聘僱天數
或O13*含六日聘僱天數</t>
        </r>
      </text>
    </comment>
    <comment ref="K43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級距</t>
        </r>
        <r>
          <rPr>
            <sz val="9"/>
            <color indexed="81"/>
            <rFont val="Tahoma"/>
            <family val="2"/>
          </rPr>
          <t>/30*</t>
        </r>
        <r>
          <rPr>
            <sz val="9"/>
            <color indexed="81"/>
            <rFont val="細明體"/>
            <family val="3"/>
            <charset val="136"/>
          </rPr>
          <t>含六日聘僱天數
或M13*含六日聘僱天數</t>
        </r>
      </text>
    </comment>
    <comment ref="L43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日工作時數</t>
        </r>
        <r>
          <rPr>
            <sz val="9"/>
            <color indexed="81"/>
            <rFont val="Tahoma"/>
            <family val="2"/>
          </rPr>
          <t>*</t>
        </r>
        <r>
          <rPr>
            <sz val="9"/>
            <color indexed="81"/>
            <rFont val="細明體"/>
            <family val="3"/>
            <charset val="136"/>
          </rPr>
          <t>時薪</t>
        </r>
        <r>
          <rPr>
            <sz val="9"/>
            <color indexed="81"/>
            <rFont val="Tahoma"/>
            <family val="2"/>
          </rPr>
          <t>*30</t>
        </r>
        <r>
          <rPr>
            <sz val="9"/>
            <color indexed="81"/>
            <rFont val="細明體"/>
            <family val="3"/>
            <charset val="136"/>
          </rPr>
          <t>天</t>
        </r>
      </text>
    </comment>
    <comment ref="M43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勞退薪級*6%/30*含六日聘僱天數
或N13所得*含六日聘僱天數</t>
        </r>
      </text>
    </comment>
    <comment ref="N43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實際工資</t>
        </r>
        <r>
          <rPr>
            <sz val="9"/>
            <color indexed="81"/>
            <rFont val="Tahoma"/>
            <family val="2"/>
          </rPr>
          <t>*0.0211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每月工讀時數</t>
        </r>
      </text>
    </comment>
    <comment ref="J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勞退薪級*6%</t>
        </r>
      </text>
    </comment>
    <comment ref="K3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實際工資*0.0211</t>
        </r>
      </text>
    </comment>
    <comment ref="A22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日薪上限幾小時</t>
        </r>
      </text>
    </comment>
    <comment ref="B22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當月總時數</t>
        </r>
      </text>
    </comment>
    <comment ref="F22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日工作時數*時薪*30天</t>
        </r>
      </text>
    </comment>
    <comment ref="I22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日工作時數</t>
        </r>
        <r>
          <rPr>
            <sz val="9"/>
            <color indexed="81"/>
            <rFont val="Tahoma"/>
            <family val="2"/>
          </rPr>
          <t>*</t>
        </r>
        <r>
          <rPr>
            <sz val="9"/>
            <color indexed="81"/>
            <rFont val="細明體"/>
            <family val="3"/>
            <charset val="136"/>
          </rPr>
          <t>時薪</t>
        </r>
        <r>
          <rPr>
            <sz val="9"/>
            <color indexed="81"/>
            <rFont val="Tahoma"/>
            <family val="2"/>
          </rPr>
          <t>*30</t>
        </r>
        <r>
          <rPr>
            <sz val="9"/>
            <color indexed="81"/>
            <rFont val="細明體"/>
            <family val="3"/>
            <charset val="136"/>
          </rPr>
          <t>天</t>
        </r>
      </text>
    </comment>
    <comment ref="J22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勞退薪級*6%</t>
        </r>
      </text>
    </comment>
    <comment ref="K22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實際工資*0.0211</t>
        </r>
      </text>
    </comment>
    <comment ref="M22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勞保雇主每日負擔：雇主負擔/30</t>
        </r>
      </text>
    </comment>
    <comment ref="A32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約聘僱時間起迄</t>
        </r>
      </text>
    </comment>
    <comment ref="D32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日薪時數上限</t>
        </r>
      </text>
    </comment>
    <comment ref="E32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當月總時數</t>
        </r>
      </text>
    </comment>
    <comment ref="I32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日工作時數</t>
        </r>
        <r>
          <rPr>
            <sz val="9"/>
            <color indexed="81"/>
            <rFont val="Tahoma"/>
            <family val="2"/>
          </rPr>
          <t>*</t>
        </r>
        <r>
          <rPr>
            <sz val="9"/>
            <color indexed="81"/>
            <rFont val="細明體"/>
            <family val="3"/>
            <charset val="136"/>
          </rPr>
          <t>時薪</t>
        </r>
        <r>
          <rPr>
            <sz val="9"/>
            <color indexed="81"/>
            <rFont val="Tahoma"/>
            <family val="2"/>
          </rPr>
          <t>*30</t>
        </r>
        <r>
          <rPr>
            <sz val="9"/>
            <color indexed="81"/>
            <rFont val="細明體"/>
            <family val="3"/>
            <charset val="136"/>
          </rPr>
          <t>天</t>
        </r>
      </text>
    </comment>
    <comment ref="J32" authorId="0" shapeId="0" xr:uid="{00000000-0006-0000-0200-00000F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級距</t>
        </r>
        <r>
          <rPr>
            <sz val="9"/>
            <color indexed="81"/>
            <rFont val="Tahoma"/>
            <family val="2"/>
          </rPr>
          <t>/30*</t>
        </r>
        <r>
          <rPr>
            <sz val="9"/>
            <color indexed="81"/>
            <rFont val="細明體"/>
            <family val="3"/>
            <charset val="136"/>
          </rPr>
          <t>含六日聘僱天數
或O13*含六日聘僱天數</t>
        </r>
      </text>
    </comment>
    <comment ref="K32" authorId="0" shapeId="0" xr:uid="{00000000-0006-0000-0200-000010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級距</t>
        </r>
        <r>
          <rPr>
            <sz val="9"/>
            <color indexed="81"/>
            <rFont val="Tahoma"/>
            <family val="2"/>
          </rPr>
          <t>/30*</t>
        </r>
        <r>
          <rPr>
            <sz val="9"/>
            <color indexed="81"/>
            <rFont val="細明體"/>
            <family val="3"/>
            <charset val="136"/>
          </rPr>
          <t>含六日聘僱天數
或M13*含六日聘僱天數</t>
        </r>
      </text>
    </comment>
    <comment ref="L32" authorId="0" shapeId="0" xr:uid="{00000000-0006-0000-0200-00001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日工作時數</t>
        </r>
        <r>
          <rPr>
            <sz val="9"/>
            <color indexed="81"/>
            <rFont val="Tahoma"/>
            <family val="2"/>
          </rPr>
          <t>*</t>
        </r>
        <r>
          <rPr>
            <sz val="9"/>
            <color indexed="81"/>
            <rFont val="細明體"/>
            <family val="3"/>
            <charset val="136"/>
          </rPr>
          <t>時薪</t>
        </r>
        <r>
          <rPr>
            <sz val="9"/>
            <color indexed="81"/>
            <rFont val="Tahoma"/>
            <family val="2"/>
          </rPr>
          <t>*30</t>
        </r>
        <r>
          <rPr>
            <sz val="9"/>
            <color indexed="81"/>
            <rFont val="細明體"/>
            <family val="3"/>
            <charset val="136"/>
          </rPr>
          <t>天</t>
        </r>
      </text>
    </comment>
    <comment ref="M32" authorId="0" shapeId="0" xr:uid="{00000000-0006-0000-0200-000012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勞退薪級*6%/30*含六日聘僱天數
或N13所得*含六日聘僱天數</t>
        </r>
      </text>
    </comment>
    <comment ref="N32" authorId="0" shapeId="0" xr:uid="{00000000-0006-0000-0200-000013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實際工資</t>
        </r>
        <r>
          <rPr>
            <sz val="9"/>
            <color indexed="81"/>
            <rFont val="Tahoma"/>
            <family val="2"/>
          </rPr>
          <t>*0.0211</t>
        </r>
      </text>
    </comment>
  </commentList>
</comments>
</file>

<file path=xl/sharedStrings.xml><?xml version="1.0" encoding="utf-8"?>
<sst xmlns="http://schemas.openxmlformats.org/spreadsheetml/2006/main" count="483" uniqueCount="169">
  <si>
    <t>勞保級距</t>
    <phoneticPr fontId="1" type="noConversion"/>
  </si>
  <si>
    <t>薪資區間</t>
    <phoneticPr fontId="1" type="noConversion"/>
  </si>
  <si>
    <t>月投保薪資</t>
    <phoneticPr fontId="1" type="noConversion"/>
  </si>
  <si>
    <t>日投保薪資</t>
    <phoneticPr fontId="1" type="noConversion"/>
  </si>
  <si>
    <t>計算天數</t>
    <phoneticPr fontId="1" type="noConversion"/>
  </si>
  <si>
    <t>勞退級距</t>
    <phoneticPr fontId="1" type="noConversion"/>
  </si>
  <si>
    <t>級</t>
    <phoneticPr fontId="1" type="noConversion"/>
  </si>
  <si>
    <t>月提繳工資</t>
    <phoneticPr fontId="1" type="noConversion"/>
  </si>
  <si>
    <t>~</t>
    <phoneticPr fontId="1" type="noConversion"/>
  </si>
  <si>
    <t xml:space="preserve">第1組 </t>
  </si>
  <si>
    <t xml:space="preserve">第2組 </t>
  </si>
  <si>
    <t>第1級</t>
    <phoneticPr fontId="1" type="noConversion"/>
  </si>
  <si>
    <t>第3組</t>
  </si>
  <si>
    <t>第2級</t>
    <phoneticPr fontId="1" type="noConversion"/>
  </si>
  <si>
    <t>第3級</t>
    <phoneticPr fontId="1" type="noConversion"/>
  </si>
  <si>
    <t>第4級</t>
    <phoneticPr fontId="1" type="noConversion"/>
  </si>
  <si>
    <t>第5級</t>
    <phoneticPr fontId="1" type="noConversion"/>
  </si>
  <si>
    <t>第6級</t>
    <phoneticPr fontId="1" type="noConversion"/>
  </si>
  <si>
    <t>第7級</t>
    <phoneticPr fontId="1" type="noConversion"/>
  </si>
  <si>
    <t>第8級</t>
    <phoneticPr fontId="1" type="noConversion"/>
  </si>
  <si>
    <t>第9級</t>
    <phoneticPr fontId="1" type="noConversion"/>
  </si>
  <si>
    <t>第10級</t>
    <phoneticPr fontId="1" type="noConversion"/>
  </si>
  <si>
    <t>第4組</t>
  </si>
  <si>
    <t>第11級</t>
    <phoneticPr fontId="1" type="noConversion"/>
  </si>
  <si>
    <t>第12級</t>
    <phoneticPr fontId="1" type="noConversion"/>
  </si>
  <si>
    <t>第13級</t>
    <phoneticPr fontId="1" type="noConversion"/>
  </si>
  <si>
    <t>第14級</t>
    <phoneticPr fontId="1" type="noConversion"/>
  </si>
  <si>
    <t>第15級</t>
    <phoneticPr fontId="1" type="noConversion"/>
  </si>
  <si>
    <t>第5組</t>
  </si>
  <si>
    <t>第6組</t>
  </si>
  <si>
    <t>第7組</t>
  </si>
  <si>
    <t>第8組</t>
  </si>
  <si>
    <t>第9組</t>
  </si>
  <si>
    <t>第10組</t>
  </si>
  <si>
    <t>第11組</t>
  </si>
  <si>
    <t>薪資報酬未達基本工資者-第1級</t>
    <phoneticPr fontId="1" type="noConversion"/>
  </si>
  <si>
    <t>薪資報酬未達基本工資者-第2級</t>
  </si>
  <si>
    <t>薪資報酬未達基本工資者-第3級</t>
  </si>
  <si>
    <t>薪資報酬未達基本工資者-第4級</t>
  </si>
  <si>
    <t>薪資報酬未達基本工資者-第5級</t>
  </si>
  <si>
    <t>薪資報酬未達基本工資者-第6級</t>
  </si>
  <si>
    <t>薪資報酬未達基本工資者-第7級</t>
  </si>
  <si>
    <t>薪資報酬未達基本工資者-第8級</t>
  </si>
  <si>
    <t>薪資報酬未達基本工資者-第9級</t>
  </si>
  <si>
    <t>部份工時者-第1級</t>
    <phoneticPr fontId="1" type="noConversion"/>
  </si>
  <si>
    <t>投保</t>
  </si>
  <si>
    <t>金額</t>
  </si>
  <si>
    <t>等級</t>
  </si>
  <si>
    <t>月投保金額</t>
  </si>
  <si>
    <t>被保險人及眷屬負擔金額﹝負擔比率30%﹞</t>
  </si>
  <si>
    <t>投保單位負擔金額</t>
  </si>
  <si>
    <t>政府補助金額</t>
  </si>
  <si>
    <t>本人</t>
  </si>
  <si>
    <t>本人+１眷口</t>
  </si>
  <si>
    <t>本人+２眷口</t>
  </si>
  <si>
    <t>本人+３眷口</t>
  </si>
  <si>
    <t>■健保級距(契約有勾選加保『勞健保』者)</t>
    <phoneticPr fontId="1" type="noConversion"/>
  </si>
  <si>
    <t>https://www.bli.gov.tw/sub.aspx?a=zuVFOXiCG9M%3D</t>
    <phoneticPr fontId="1" type="noConversion"/>
  </si>
  <si>
    <t>※資料來源</t>
    <phoneticPr fontId="1" type="noConversion"/>
  </si>
  <si>
    <t>負擔比率60%</t>
    <phoneticPr fontId="1" type="noConversion"/>
  </si>
  <si>
    <t>補助比率10%</t>
    <phoneticPr fontId="1" type="noConversion"/>
  </si>
  <si>
    <t>https://www.nhi.gov.tw/Nhi2/CountInsurance.aspx</t>
    <phoneticPr fontId="1" type="noConversion"/>
  </si>
  <si>
    <t>■二代健保補充保費</t>
    <phoneticPr fontId="1" type="noConversion"/>
  </si>
  <si>
    <t>部份工時之薪資所得x1.91%=補充保險費</t>
    <phoneticPr fontId="1" type="noConversion"/>
  </si>
  <si>
    <t>■公、民營事業、機構及有一定雇主之受僱者(109.1.1生效)</t>
    <phoneticPr fontId="1" type="noConversion"/>
  </si>
  <si>
    <t>https://www.nhi.gov.tw/Content_List.aspx?n=A5D3AC9C35AD0FFC&amp;topn=3185A4DF68749BA9</t>
    <phoneticPr fontId="1" type="noConversion"/>
  </si>
  <si>
    <t>薪資報酬未達基本工資者-第10級</t>
  </si>
  <si>
    <t>部份工時者-第2級</t>
    <phoneticPr fontId="1" type="noConversion"/>
  </si>
  <si>
    <t>第16級</t>
  </si>
  <si>
    <t>以上</t>
    <phoneticPr fontId="1" type="noConversion"/>
  </si>
  <si>
    <t>https://www.bli.gov.tw/0013083.html</t>
    <phoneticPr fontId="1" type="noConversion"/>
  </si>
  <si>
    <r>
      <rPr>
        <b/>
        <sz val="12"/>
        <color theme="1"/>
        <rFont val="標楷體"/>
        <family val="4"/>
        <charset val="136"/>
      </rPr>
      <t>實際工資</t>
    </r>
  </si>
  <si>
    <r>
      <rPr>
        <b/>
        <sz val="12"/>
        <color theme="1"/>
        <rFont val="標楷體"/>
        <family val="4"/>
        <charset val="136"/>
      </rPr>
      <t>雇主</t>
    </r>
    <phoneticPr fontId="1" type="noConversion"/>
  </si>
  <si>
    <r>
      <rPr>
        <b/>
        <sz val="12"/>
        <color theme="1"/>
        <rFont val="標楷體"/>
        <family val="4"/>
        <charset val="136"/>
      </rPr>
      <t>雇主支付總計</t>
    </r>
    <phoneticPr fontId="1" type="noConversion"/>
  </si>
  <si>
    <r>
      <rPr>
        <b/>
        <sz val="12"/>
        <color theme="1"/>
        <rFont val="標楷體"/>
        <family val="4"/>
        <charset val="136"/>
      </rPr>
      <t>勞保薪級</t>
    </r>
    <phoneticPr fontId="1" type="noConversion"/>
  </si>
  <si>
    <r>
      <rPr>
        <b/>
        <sz val="12"/>
        <color theme="1"/>
        <rFont val="標楷體"/>
        <family val="4"/>
        <charset val="136"/>
      </rPr>
      <t>學生實領</t>
    </r>
    <phoneticPr fontId="1" type="noConversion"/>
  </si>
  <si>
    <r>
      <rPr>
        <b/>
        <sz val="12"/>
        <color theme="1"/>
        <rFont val="標楷體"/>
        <family val="4"/>
        <charset val="136"/>
      </rPr>
      <t>小時</t>
    </r>
    <r>
      <rPr>
        <b/>
        <sz val="12"/>
        <color theme="1"/>
        <rFont val="Times New Roman"/>
        <family val="1"/>
      </rPr>
      <t>/</t>
    </r>
    <r>
      <rPr>
        <b/>
        <sz val="12"/>
        <color theme="1"/>
        <rFont val="標楷體"/>
        <family val="4"/>
        <charset val="136"/>
      </rPr>
      <t>月</t>
    </r>
    <phoneticPr fontId="1" type="noConversion"/>
  </si>
  <si>
    <r>
      <rPr>
        <b/>
        <sz val="12"/>
        <color theme="1"/>
        <rFont val="標楷體"/>
        <family val="4"/>
        <charset val="136"/>
      </rPr>
      <t>時薪</t>
    </r>
    <phoneticPr fontId="1" type="noConversion"/>
  </si>
  <si>
    <r>
      <rPr>
        <b/>
        <sz val="12"/>
        <color theme="1"/>
        <rFont val="標楷體"/>
        <family val="4"/>
        <charset val="136"/>
      </rPr>
      <t>個人</t>
    </r>
    <phoneticPr fontId="1" type="noConversion"/>
  </si>
  <si>
    <r>
      <rPr>
        <b/>
        <sz val="12"/>
        <color theme="1"/>
        <rFont val="標楷體"/>
        <family val="4"/>
        <charset val="136"/>
      </rPr>
      <t>勞退薪級</t>
    </r>
    <r>
      <rPr>
        <b/>
        <sz val="12"/>
        <color theme="1"/>
        <rFont val="Times New Roman"/>
        <family val="1"/>
      </rPr>
      <t/>
    </r>
    <phoneticPr fontId="1" type="noConversion"/>
  </si>
  <si>
    <t>小時/日</t>
    <phoneticPr fontId="1" type="noConversion"/>
  </si>
  <si>
    <t>小時/月</t>
    <phoneticPr fontId="1" type="noConversion"/>
  </si>
  <si>
    <r>
      <t xml:space="preserve">雇主每日
</t>
    </r>
    <r>
      <rPr>
        <b/>
        <sz val="10"/>
        <color theme="1"/>
        <rFont val="Times New Roman"/>
        <family val="1"/>
      </rPr>
      <t>(÷30</t>
    </r>
    <r>
      <rPr>
        <b/>
        <sz val="10"/>
        <color theme="1"/>
        <rFont val="標楷體"/>
        <family val="4"/>
        <charset val="136"/>
      </rPr>
      <t>天</t>
    </r>
    <r>
      <rPr>
        <b/>
        <sz val="10"/>
        <color theme="1"/>
        <rFont val="Times New Roman"/>
        <family val="1"/>
      </rPr>
      <t>)</t>
    </r>
    <phoneticPr fontId="1" type="noConversion"/>
  </si>
  <si>
    <r>
      <rPr>
        <b/>
        <sz val="12"/>
        <color theme="1"/>
        <rFont val="標楷體"/>
        <family val="4"/>
        <charset val="136"/>
      </rPr>
      <t xml:space="preserve">勞退金
</t>
    </r>
    <r>
      <rPr>
        <b/>
        <sz val="10"/>
        <color theme="1"/>
        <rFont val="Times New Roman"/>
        <family val="1"/>
      </rPr>
      <t>(6%)</t>
    </r>
    <r>
      <rPr>
        <b/>
        <sz val="12"/>
        <color theme="1"/>
        <rFont val="Times New Roman"/>
        <family val="1"/>
      </rPr>
      <t xml:space="preserve"> 
</t>
    </r>
    <r>
      <rPr>
        <b/>
        <sz val="7"/>
        <color theme="1"/>
        <rFont val="標楷體"/>
        <family val="4"/>
        <charset val="136"/>
      </rPr>
      <t/>
    </r>
    <phoneticPr fontId="1" type="noConversion"/>
  </si>
  <si>
    <r>
      <t xml:space="preserve">離職儲金每日
</t>
    </r>
    <r>
      <rPr>
        <b/>
        <sz val="10"/>
        <color theme="1"/>
        <rFont val="Times New Roman"/>
        <family val="1"/>
      </rPr>
      <t>(÷30</t>
    </r>
    <r>
      <rPr>
        <b/>
        <sz val="10"/>
        <color theme="1"/>
        <rFont val="標楷體"/>
        <family val="4"/>
        <charset val="136"/>
      </rPr>
      <t>天</t>
    </r>
    <r>
      <rPr>
        <b/>
        <sz val="10"/>
        <color theme="1"/>
        <rFont val="Times New Roman"/>
        <family val="1"/>
      </rPr>
      <t>)</t>
    </r>
    <phoneticPr fontId="1" type="noConversion"/>
  </si>
  <si>
    <r>
      <t xml:space="preserve">個人每日
</t>
    </r>
    <r>
      <rPr>
        <b/>
        <sz val="10"/>
        <color theme="1"/>
        <rFont val="Times New Roman"/>
        <family val="1"/>
      </rPr>
      <t>(÷30</t>
    </r>
    <r>
      <rPr>
        <b/>
        <sz val="10"/>
        <color theme="1"/>
        <rFont val="標楷體"/>
        <family val="4"/>
        <charset val="136"/>
      </rPr>
      <t>天</t>
    </r>
    <r>
      <rPr>
        <b/>
        <sz val="10"/>
        <color theme="1"/>
        <rFont val="Times New Roman"/>
        <family val="1"/>
      </rPr>
      <t>)</t>
    </r>
    <phoneticPr fontId="1" type="noConversion"/>
  </si>
  <si>
    <t>納保天數
(含六日)</t>
    <phoneticPr fontId="1" type="noConversion"/>
  </si>
  <si>
    <t>工作/起</t>
    <phoneticPr fontId="1" type="noConversion"/>
  </si>
  <si>
    <t>工作/迄</t>
    <phoneticPr fontId="1" type="noConversion"/>
  </si>
  <si>
    <t>日保參考</t>
    <phoneticPr fontId="1" type="noConversion"/>
  </si>
  <si>
    <t>月保參考</t>
    <phoneticPr fontId="1" type="noConversion"/>
  </si>
  <si>
    <t>日保自行試算(參考)</t>
    <phoneticPr fontId="1" type="noConversion"/>
  </si>
  <si>
    <t>勞保薪級</t>
    <phoneticPr fontId="1" type="noConversion"/>
  </si>
  <si>
    <t>※勞保薪級請參閱【學校勞保費及健保費被保險人與投保單位負擔金額表】
※勞退薪級請參閱【勞工退休金月提繳分級表】</t>
    <phoneticPr fontId="1" type="noConversion"/>
  </si>
  <si>
    <t>計算月份</t>
    <phoneticPr fontId="1" type="noConversion"/>
  </si>
  <si>
    <r>
      <t>46</t>
    </r>
    <r>
      <rPr>
        <sz val="12"/>
        <color theme="1"/>
        <rFont val="細明體"/>
        <family val="3"/>
        <charset val="136"/>
      </rPr>
      <t>小時</t>
    </r>
    <phoneticPr fontId="1" type="noConversion"/>
  </si>
  <si>
    <t>聘任時數</t>
    <phoneticPr fontId="1" type="noConversion"/>
  </si>
  <si>
    <r>
      <rPr>
        <b/>
        <sz val="12"/>
        <color theme="1"/>
        <rFont val="標楷體"/>
        <family val="4"/>
        <charset val="136"/>
      </rPr>
      <t>範例</t>
    </r>
    <phoneticPr fontId="1" type="noConversion"/>
  </si>
  <si>
    <r>
      <rPr>
        <b/>
        <sz val="12"/>
        <color theme="1"/>
        <rFont val="標楷體"/>
        <family val="4"/>
        <charset val="136"/>
      </rPr>
      <t>計算內容</t>
    </r>
    <phoneticPr fontId="1" type="noConversion"/>
  </si>
  <si>
    <r>
      <rPr>
        <b/>
        <sz val="12"/>
        <color theme="1"/>
        <rFont val="標楷體"/>
        <family val="4"/>
        <charset val="136"/>
      </rPr>
      <t>時數</t>
    </r>
    <phoneticPr fontId="1" type="noConversion"/>
  </si>
  <si>
    <r>
      <rPr>
        <b/>
        <sz val="12"/>
        <color theme="1"/>
        <rFont val="標楷體"/>
        <family val="4"/>
        <charset val="136"/>
      </rPr>
      <t>實際申報</t>
    </r>
    <phoneticPr fontId="1" type="noConversion"/>
  </si>
  <si>
    <t>月聘不足月時數計算</t>
    <phoneticPr fontId="1" type="noConversion"/>
  </si>
  <si>
    <t>※實際申報時數小數點請無條件捨棄</t>
    <phoneticPr fontId="1" type="noConversion"/>
  </si>
  <si>
    <r>
      <rPr>
        <b/>
        <sz val="12"/>
        <color rgb="FFFF0000"/>
        <rFont val="標楷體"/>
        <family val="4"/>
        <charset val="136"/>
      </rPr>
      <t>公式：不足月時數計算</t>
    </r>
    <r>
      <rPr>
        <b/>
        <sz val="12"/>
        <color rgb="FFFF0000"/>
        <rFont val="Times New Roman"/>
        <family val="1"/>
      </rPr>
      <t>=</t>
    </r>
    <r>
      <rPr>
        <b/>
        <sz val="12"/>
        <color rgb="FFFF0000"/>
        <rFont val="標楷體"/>
        <family val="4"/>
        <charset val="136"/>
      </rPr>
      <t>當月聘任天數</t>
    </r>
    <r>
      <rPr>
        <b/>
        <sz val="12"/>
        <color rgb="FFFF0000"/>
        <rFont val="Times New Roman"/>
        <family val="1"/>
      </rPr>
      <t>/</t>
    </r>
    <r>
      <rPr>
        <b/>
        <sz val="12"/>
        <color rgb="FFFF0000"/>
        <rFont val="標楷體"/>
        <family val="4"/>
        <charset val="136"/>
      </rPr>
      <t>當月天數</t>
    </r>
    <r>
      <rPr>
        <b/>
        <sz val="12"/>
        <color rgb="FFFF0000"/>
        <rFont val="Times New Roman"/>
        <family val="1"/>
      </rPr>
      <t>(30</t>
    </r>
    <r>
      <rPr>
        <b/>
        <sz val="12"/>
        <color rgb="FFFF0000"/>
        <rFont val="標楷體"/>
        <family val="4"/>
        <charset val="136"/>
      </rPr>
      <t>天</t>
    </r>
    <r>
      <rPr>
        <b/>
        <sz val="12"/>
        <color rgb="FFFF0000"/>
        <rFont val="Times New Roman"/>
        <family val="1"/>
      </rPr>
      <t>or31</t>
    </r>
    <r>
      <rPr>
        <b/>
        <sz val="12"/>
        <color rgb="FFFF0000"/>
        <rFont val="標楷體"/>
        <family val="4"/>
        <charset val="136"/>
      </rPr>
      <t>天</t>
    </r>
    <r>
      <rPr>
        <b/>
        <sz val="12"/>
        <color rgb="FFFF0000"/>
        <rFont val="Times New Roman"/>
        <family val="1"/>
      </rPr>
      <t>)*</t>
    </r>
    <r>
      <rPr>
        <b/>
        <sz val="12"/>
        <color rgb="FFFF0000"/>
        <rFont val="標楷體"/>
        <family val="4"/>
        <charset val="136"/>
      </rPr>
      <t>聘任時數</t>
    </r>
    <phoneticPr fontId="1" type="noConversion"/>
  </si>
  <si>
    <r>
      <rPr>
        <b/>
        <sz val="12"/>
        <color theme="1"/>
        <rFont val="標楷體"/>
        <family val="4"/>
        <charset val="136"/>
      </rPr>
      <t>聘任時數</t>
    </r>
    <phoneticPr fontId="1" type="noConversion"/>
  </si>
  <si>
    <t>聘任天數</t>
    <phoneticPr fontId="1" type="noConversion"/>
  </si>
  <si>
    <t>不足月時數試算</t>
    <phoneticPr fontId="1" type="noConversion"/>
  </si>
  <si>
    <t>↑自行輸入</t>
    <phoneticPr fontId="1" type="noConversion"/>
  </si>
  <si>
    <t>↑自行輸入↑</t>
    <phoneticPr fontId="1" type="noConversion"/>
  </si>
  <si>
    <r>
      <t>2</t>
    </r>
    <r>
      <rPr>
        <sz val="12"/>
        <color theme="1"/>
        <rFont val="標楷體"/>
        <family val="4"/>
        <charset val="136"/>
      </rPr>
      <t>月時數</t>
    </r>
    <phoneticPr fontId="1" type="noConversion"/>
  </si>
  <si>
    <t>(31-4+1)/31*46</t>
    <phoneticPr fontId="1" type="noConversion"/>
  </si>
  <si>
    <t xml:space="preserve">110/1/4-
110/2/4 </t>
    <phoneticPr fontId="1" type="noConversion"/>
  </si>
  <si>
    <t>4/30*46</t>
    <phoneticPr fontId="1" type="noConversion"/>
  </si>
  <si>
    <r>
      <t>1</t>
    </r>
    <r>
      <rPr>
        <sz val="12"/>
        <color theme="1"/>
        <rFont val="標楷體"/>
        <family val="4"/>
        <charset val="136"/>
      </rPr>
      <t>月時數</t>
    </r>
    <phoneticPr fontId="1" type="noConversion"/>
  </si>
  <si>
    <r>
      <rPr>
        <b/>
        <sz val="12"/>
        <color theme="1"/>
        <rFont val="標楷體"/>
        <family val="4"/>
        <charset val="136"/>
      </rPr>
      <t xml:space="preserve">二代健保補充保費
</t>
    </r>
    <r>
      <rPr>
        <b/>
        <sz val="10"/>
        <color rgb="FFFF0000"/>
        <rFont val="Times New Roman"/>
        <family val="1"/>
      </rPr>
      <t>(×0.0211)</t>
    </r>
    <phoneticPr fontId="1" type="noConversion"/>
  </si>
  <si>
    <t>當月總天數</t>
    <phoneticPr fontId="1" type="noConversion"/>
  </si>
  <si>
    <t>投保薪資</t>
    <phoneticPr fontId="1" type="noConversion"/>
  </si>
  <si>
    <r>
      <rPr>
        <b/>
        <sz val="12"/>
        <rFont val="標楷體"/>
        <family val="4"/>
        <charset val="136"/>
      </rPr>
      <t>勞退薪級</t>
    </r>
    <r>
      <rPr>
        <b/>
        <sz val="12"/>
        <color theme="1"/>
        <rFont val="Times New Roman"/>
        <family val="1"/>
      </rPr>
      <t/>
    </r>
    <phoneticPr fontId="1" type="noConversion"/>
  </si>
  <si>
    <r>
      <rPr>
        <b/>
        <sz val="12"/>
        <rFont val="標楷體"/>
        <family val="4"/>
        <charset val="136"/>
      </rPr>
      <t>實際工資</t>
    </r>
  </si>
  <si>
    <r>
      <rPr>
        <b/>
        <sz val="12"/>
        <rFont val="標楷體"/>
        <family val="4"/>
        <charset val="136"/>
      </rPr>
      <t xml:space="preserve">勞退金
</t>
    </r>
    <r>
      <rPr>
        <b/>
        <sz val="10"/>
        <rFont val="Times New Roman"/>
        <family val="1"/>
      </rPr>
      <t>(6%)</t>
    </r>
    <r>
      <rPr>
        <b/>
        <sz val="12"/>
        <rFont val="Times New Roman"/>
        <family val="1"/>
      </rPr>
      <t xml:space="preserve"> 
</t>
    </r>
    <r>
      <rPr>
        <b/>
        <sz val="7"/>
        <color theme="1"/>
        <rFont val="標楷體"/>
        <family val="4"/>
        <charset val="136"/>
      </rPr>
      <t/>
    </r>
    <phoneticPr fontId="1" type="noConversion"/>
  </si>
  <si>
    <r>
      <rPr>
        <b/>
        <sz val="12"/>
        <rFont val="標楷體"/>
        <family val="4"/>
        <charset val="136"/>
      </rPr>
      <t>時薪</t>
    </r>
    <phoneticPr fontId="1" type="noConversion"/>
  </si>
  <si>
    <r>
      <t xml:space="preserve">離職儲金每日
</t>
    </r>
    <r>
      <rPr>
        <b/>
        <sz val="10"/>
        <rFont val="Times New Roman"/>
        <family val="1"/>
      </rPr>
      <t>(÷30</t>
    </r>
    <r>
      <rPr>
        <b/>
        <sz val="10"/>
        <rFont val="標楷體"/>
        <family val="4"/>
        <charset val="136"/>
      </rPr>
      <t>天</t>
    </r>
    <r>
      <rPr>
        <b/>
        <sz val="10"/>
        <rFont val="Times New Roman"/>
        <family val="1"/>
      </rPr>
      <t>)</t>
    </r>
    <phoneticPr fontId="1" type="noConversion"/>
  </si>
  <si>
    <r>
      <rPr>
        <b/>
        <sz val="12"/>
        <rFont val="標楷體"/>
        <family val="4"/>
        <charset val="136"/>
      </rPr>
      <t>雇主</t>
    </r>
    <phoneticPr fontId="1" type="noConversion"/>
  </si>
  <si>
    <r>
      <rPr>
        <b/>
        <sz val="12"/>
        <rFont val="標楷體"/>
        <family val="4"/>
        <charset val="136"/>
      </rPr>
      <t>小時</t>
    </r>
    <r>
      <rPr>
        <b/>
        <sz val="12"/>
        <rFont val="Times New Roman"/>
        <family val="1"/>
      </rPr>
      <t>/</t>
    </r>
    <r>
      <rPr>
        <b/>
        <sz val="12"/>
        <rFont val="標楷體"/>
        <family val="4"/>
        <charset val="136"/>
      </rPr>
      <t>月</t>
    </r>
    <phoneticPr fontId="1" type="noConversion"/>
  </si>
  <si>
    <r>
      <rPr>
        <b/>
        <sz val="12"/>
        <rFont val="標楷體"/>
        <family val="4"/>
        <charset val="136"/>
      </rPr>
      <t>學生實領</t>
    </r>
    <phoneticPr fontId="1" type="noConversion"/>
  </si>
  <si>
    <r>
      <rPr>
        <b/>
        <sz val="12"/>
        <rFont val="標楷體"/>
        <family val="4"/>
        <charset val="136"/>
      </rPr>
      <t>個人</t>
    </r>
    <phoneticPr fontId="1" type="noConversion"/>
  </si>
  <si>
    <r>
      <rPr>
        <b/>
        <sz val="12"/>
        <rFont val="標楷體"/>
        <family val="4"/>
        <charset val="136"/>
      </rPr>
      <t xml:space="preserve">二代健保補充保費
</t>
    </r>
    <r>
      <rPr>
        <b/>
        <sz val="10"/>
        <rFont val="Times New Roman"/>
        <family val="1"/>
      </rPr>
      <t>(×0.0211)</t>
    </r>
    <phoneticPr fontId="1" type="noConversion"/>
  </si>
  <si>
    <r>
      <rPr>
        <b/>
        <sz val="12"/>
        <rFont val="標楷體"/>
        <family val="4"/>
        <charset val="136"/>
      </rPr>
      <t>雇主支付總計</t>
    </r>
    <phoneticPr fontId="1" type="noConversion"/>
  </si>
  <si>
    <r>
      <rPr>
        <b/>
        <sz val="12"/>
        <rFont val="標楷體"/>
        <family val="4"/>
        <charset val="136"/>
      </rPr>
      <t>勞保薪級</t>
    </r>
    <phoneticPr fontId="1" type="noConversion"/>
  </si>
  <si>
    <r>
      <t xml:space="preserve">雇主每日
</t>
    </r>
    <r>
      <rPr>
        <b/>
        <sz val="10"/>
        <rFont val="Times New Roman"/>
        <family val="1"/>
      </rPr>
      <t>(÷30</t>
    </r>
    <r>
      <rPr>
        <b/>
        <sz val="10"/>
        <rFont val="標楷體"/>
        <family val="4"/>
        <charset val="136"/>
      </rPr>
      <t>天</t>
    </r>
    <r>
      <rPr>
        <b/>
        <sz val="10"/>
        <rFont val="Times New Roman"/>
        <family val="1"/>
      </rPr>
      <t>)</t>
    </r>
    <phoneticPr fontId="1" type="noConversion"/>
  </si>
  <si>
    <r>
      <t xml:space="preserve">個人每日
</t>
    </r>
    <r>
      <rPr>
        <b/>
        <sz val="10"/>
        <rFont val="Times New Roman"/>
        <family val="1"/>
      </rPr>
      <t>(÷30</t>
    </r>
    <r>
      <rPr>
        <b/>
        <sz val="10"/>
        <rFont val="標楷體"/>
        <family val="4"/>
        <charset val="136"/>
      </rPr>
      <t>天</t>
    </r>
    <r>
      <rPr>
        <b/>
        <sz val="10"/>
        <rFont val="Times New Roman"/>
        <family val="1"/>
      </rPr>
      <t>)</t>
    </r>
    <phoneticPr fontId="1" type="noConversion"/>
  </si>
  <si>
    <t>3月時數</t>
    <phoneticPr fontId="1" type="noConversion"/>
  </si>
  <si>
    <t>4月時數</t>
    <phoneticPr fontId="1" type="noConversion"/>
  </si>
  <si>
    <t>(31-7+1)/31*46</t>
    <phoneticPr fontId="1" type="noConversion"/>
  </si>
  <si>
    <t>7/30*46</t>
    <phoneticPr fontId="1" type="noConversion"/>
  </si>
  <si>
    <t>月聘跨月時數計算</t>
    <phoneticPr fontId="1" type="noConversion"/>
  </si>
  <si>
    <r>
      <rPr>
        <b/>
        <sz val="12"/>
        <color rgb="FFFF0000"/>
        <rFont val="標楷體"/>
        <family val="4"/>
        <charset val="136"/>
      </rPr>
      <t>公式：月聘跨月時數計算</t>
    </r>
    <r>
      <rPr>
        <b/>
        <sz val="12"/>
        <color rgb="FFFF0000"/>
        <rFont val="Times New Roman"/>
        <family val="1"/>
      </rPr>
      <t>=</t>
    </r>
    <r>
      <rPr>
        <b/>
        <sz val="12"/>
        <color rgb="FFFF0000"/>
        <rFont val="標楷體"/>
        <family val="4"/>
        <charset val="136"/>
      </rPr>
      <t>當月聘任天數</t>
    </r>
    <r>
      <rPr>
        <b/>
        <sz val="12"/>
        <color rgb="FFFF0000"/>
        <rFont val="Times New Roman"/>
        <family val="1"/>
      </rPr>
      <t>/</t>
    </r>
    <r>
      <rPr>
        <b/>
        <sz val="12"/>
        <color rgb="FFFF0000"/>
        <rFont val="標楷體"/>
        <family val="4"/>
        <charset val="136"/>
      </rPr>
      <t>當月天數</t>
    </r>
    <r>
      <rPr>
        <b/>
        <sz val="12"/>
        <color rgb="FFFF0000"/>
        <rFont val="Times New Roman"/>
        <family val="1"/>
      </rPr>
      <t>(30</t>
    </r>
    <r>
      <rPr>
        <b/>
        <sz val="12"/>
        <color rgb="FFFF0000"/>
        <rFont val="標楷體"/>
        <family val="4"/>
        <charset val="136"/>
      </rPr>
      <t>天</t>
    </r>
    <r>
      <rPr>
        <b/>
        <sz val="12"/>
        <color rgb="FFFF0000"/>
        <rFont val="Times New Roman"/>
        <family val="1"/>
      </rPr>
      <t>or31</t>
    </r>
    <r>
      <rPr>
        <b/>
        <sz val="12"/>
        <color rgb="FFFF0000"/>
        <rFont val="標楷體"/>
        <family val="4"/>
        <charset val="136"/>
      </rPr>
      <t>天</t>
    </r>
    <r>
      <rPr>
        <b/>
        <sz val="12"/>
        <color rgb="FFFF0000"/>
        <rFont val="Times New Roman"/>
        <family val="1"/>
      </rPr>
      <t>)*</t>
    </r>
    <r>
      <rPr>
        <b/>
        <sz val="12"/>
        <color rgb="FFFF0000"/>
        <rFont val="標楷體"/>
        <family val="4"/>
        <charset val="136"/>
      </rPr>
      <t>聘任時數</t>
    </r>
    <phoneticPr fontId="1" type="noConversion"/>
  </si>
  <si>
    <t>跨月月時數試算</t>
    <phoneticPr fontId="1" type="noConversion"/>
  </si>
  <si>
    <t>聘期迄</t>
    <phoneticPr fontId="1" type="noConversion"/>
  </si>
  <si>
    <t>聘期/起</t>
    <phoneticPr fontId="1" type="noConversion"/>
  </si>
  <si>
    <t>聘期/迄</t>
    <phoneticPr fontId="1" type="noConversion"/>
  </si>
  <si>
    <t>聘期起</t>
    <phoneticPr fontId="1" type="noConversion"/>
  </si>
  <si>
    <r>
      <t>※勞保薪級請參閱【學校勞保費及健保費被保險人與投保單位負擔金額表】</t>
    </r>
    <r>
      <rPr>
        <b/>
        <sz val="12"/>
        <color rgb="FFFF0000"/>
        <rFont val="標楷體"/>
        <family val="4"/>
        <charset val="136"/>
      </rPr>
      <t xml:space="preserve">
※勞退薪級請參閱【勞工退休金月提繳分級表】</t>
    </r>
    <phoneticPr fontId="1" type="noConversion"/>
  </si>
  <si>
    <t>111/7/4</t>
    <phoneticPr fontId="1" type="noConversion"/>
  </si>
  <si>
    <t>111/7/</t>
    <phoneticPr fontId="1" type="noConversion"/>
  </si>
  <si>
    <t>112/3/15</t>
    <phoneticPr fontId="1" type="noConversion"/>
  </si>
  <si>
    <t>112/4/15</t>
    <phoneticPr fontId="1" type="noConversion"/>
  </si>
  <si>
    <t>(31-15+1)/31*40</t>
    <phoneticPr fontId="1" type="noConversion"/>
  </si>
  <si>
    <t>15/30*40</t>
    <phoneticPr fontId="1" type="noConversion"/>
  </si>
  <si>
    <r>
      <rPr>
        <b/>
        <sz val="12"/>
        <color rgb="FFFF0000"/>
        <rFont val="標楷體"/>
        <family val="4"/>
        <charset val="136"/>
      </rPr>
      <t>※實際申報時數小數點請無條件捨棄</t>
    </r>
    <phoneticPr fontId="1" type="noConversion"/>
  </si>
  <si>
    <r>
      <rPr>
        <b/>
        <sz val="12"/>
        <color theme="1"/>
        <rFont val="標楷體"/>
        <family val="4"/>
        <charset val="136"/>
      </rPr>
      <t>聘期起</t>
    </r>
    <phoneticPr fontId="1" type="noConversion"/>
  </si>
  <si>
    <r>
      <rPr>
        <b/>
        <sz val="12"/>
        <color theme="1"/>
        <rFont val="標楷體"/>
        <family val="4"/>
        <charset val="136"/>
      </rPr>
      <t>聘期迄</t>
    </r>
    <phoneticPr fontId="1" type="noConversion"/>
  </si>
  <si>
    <r>
      <rPr>
        <b/>
        <sz val="12"/>
        <color theme="1"/>
        <rFont val="標楷體"/>
        <family val="4"/>
        <charset val="136"/>
      </rPr>
      <t>計算月份</t>
    </r>
    <phoneticPr fontId="1" type="noConversion"/>
  </si>
  <si>
    <r>
      <t>3</t>
    </r>
    <r>
      <rPr>
        <sz val="12"/>
        <rFont val="標楷體"/>
        <family val="4"/>
        <charset val="136"/>
      </rPr>
      <t>月時數</t>
    </r>
    <phoneticPr fontId="1" type="noConversion"/>
  </si>
  <si>
    <r>
      <t>4</t>
    </r>
    <r>
      <rPr>
        <sz val="12"/>
        <rFont val="標楷體"/>
        <family val="4"/>
        <charset val="136"/>
      </rPr>
      <t>月時數</t>
    </r>
    <phoneticPr fontId="1" type="noConversion"/>
  </si>
  <si>
    <r>
      <t>40</t>
    </r>
    <r>
      <rPr>
        <sz val="12"/>
        <color theme="1"/>
        <rFont val="標楷體"/>
        <family val="4"/>
        <charset val="136"/>
      </rPr>
      <t>小時</t>
    </r>
    <phoneticPr fontId="1" type="noConversion"/>
  </si>
  <si>
    <t>↑請自行輸入↑</t>
    <phoneticPr fontId="1" type="noConversion"/>
  </si>
  <si>
    <t>雇主支付總計</t>
    <phoneticPr fontId="1" type="noConversion"/>
  </si>
  <si>
    <t>雇主(本籍)</t>
    <phoneticPr fontId="1" type="noConversion"/>
  </si>
  <si>
    <t>雇主支付總計(本籍)</t>
    <phoneticPr fontId="1" type="noConversion"/>
  </si>
  <si>
    <r>
      <t xml:space="preserve">
勞退金/離職儲金
</t>
    </r>
    <r>
      <rPr>
        <b/>
        <sz val="10"/>
        <rFont val="標楷體"/>
        <family val="4"/>
        <charset val="136"/>
      </rPr>
      <t>(6%)</t>
    </r>
    <r>
      <rPr>
        <b/>
        <sz val="12"/>
        <rFont val="標楷體"/>
        <family val="4"/>
        <charset val="136"/>
      </rPr>
      <t xml:space="preserve"> 
</t>
    </r>
    <phoneticPr fontId="1" type="noConversion"/>
  </si>
  <si>
    <t xml:space="preserve">
個人(本籍)
</t>
    <phoneticPr fontId="1" type="noConversion"/>
  </si>
  <si>
    <r>
      <rPr>
        <b/>
        <sz val="12"/>
        <rFont val="標楷體"/>
        <family val="4"/>
        <charset val="136"/>
      </rPr>
      <t>小時</t>
    </r>
    <r>
      <rPr>
        <b/>
        <sz val="12"/>
        <rFont val="Times New Roman"/>
        <family val="1"/>
      </rPr>
      <t>/</t>
    </r>
    <r>
      <rPr>
        <b/>
        <sz val="12"/>
        <rFont val="標楷體"/>
        <family val="4"/>
        <charset val="136"/>
      </rPr>
      <t>日</t>
    </r>
    <phoneticPr fontId="1" type="noConversion"/>
  </si>
  <si>
    <r>
      <rPr>
        <b/>
        <sz val="12"/>
        <rFont val="標楷體"/>
        <family val="4"/>
        <charset val="136"/>
      </rPr>
      <t>個人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本籍</t>
    </r>
    <r>
      <rPr>
        <b/>
        <sz val="12"/>
        <rFont val="Times New Roman"/>
        <family val="1"/>
      </rPr>
      <t>)</t>
    </r>
    <phoneticPr fontId="1" type="noConversion"/>
  </si>
  <si>
    <r>
      <rPr>
        <b/>
        <sz val="12"/>
        <rFont val="標楷體"/>
        <family val="4"/>
        <charset val="136"/>
      </rPr>
      <t>雇主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本籍</t>
    </r>
    <r>
      <rPr>
        <b/>
        <sz val="12"/>
        <rFont val="Times New Roman"/>
        <family val="1"/>
      </rPr>
      <t>)</t>
    </r>
    <phoneticPr fontId="1" type="noConversion"/>
  </si>
  <si>
    <r>
      <t xml:space="preserve">
</t>
    </r>
    <r>
      <rPr>
        <b/>
        <sz val="12"/>
        <rFont val="標楷體"/>
        <family val="4"/>
        <charset val="136"/>
      </rPr>
      <t>勞退金</t>
    </r>
    <r>
      <rPr>
        <b/>
        <sz val="12"/>
        <rFont val="Times New Roman"/>
        <family val="1"/>
      </rPr>
      <t>/</t>
    </r>
    <r>
      <rPr>
        <b/>
        <sz val="12"/>
        <rFont val="標楷體"/>
        <family val="4"/>
        <charset val="136"/>
      </rPr>
      <t xml:space="preserve">離職儲金
</t>
    </r>
    <r>
      <rPr>
        <b/>
        <sz val="10"/>
        <rFont val="Times New Roman"/>
        <family val="1"/>
      </rPr>
      <t>(6%)</t>
    </r>
    <r>
      <rPr>
        <b/>
        <sz val="12"/>
        <rFont val="Times New Roman"/>
        <family val="1"/>
      </rPr>
      <t xml:space="preserve"> 
</t>
    </r>
    <phoneticPr fontId="1" type="noConversion"/>
  </si>
  <si>
    <r>
      <rPr>
        <b/>
        <sz val="12"/>
        <rFont val="標楷體"/>
        <family val="4"/>
        <charset val="136"/>
      </rPr>
      <t>雇主每日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本籍</t>
    </r>
    <r>
      <rPr>
        <b/>
        <sz val="12"/>
        <rFont val="Times New Roman"/>
        <family val="1"/>
      </rPr>
      <t xml:space="preserve">)
</t>
    </r>
    <r>
      <rPr>
        <b/>
        <sz val="10"/>
        <rFont val="Times New Roman"/>
        <family val="1"/>
      </rPr>
      <t>(÷30</t>
    </r>
    <r>
      <rPr>
        <b/>
        <sz val="10"/>
        <rFont val="標楷體"/>
        <family val="4"/>
        <charset val="136"/>
      </rPr>
      <t>天</t>
    </r>
    <r>
      <rPr>
        <b/>
        <sz val="10"/>
        <rFont val="Times New Roman"/>
        <family val="1"/>
      </rPr>
      <t>)</t>
    </r>
    <phoneticPr fontId="1" type="noConversion"/>
  </si>
  <si>
    <r>
      <rPr>
        <b/>
        <sz val="12"/>
        <rFont val="標楷體"/>
        <family val="4"/>
        <charset val="136"/>
      </rPr>
      <t>離職儲金每日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本籍</t>
    </r>
    <r>
      <rPr>
        <b/>
        <sz val="12"/>
        <rFont val="Times New Roman"/>
        <family val="1"/>
      </rPr>
      <t xml:space="preserve">)
</t>
    </r>
    <r>
      <rPr>
        <b/>
        <sz val="10"/>
        <rFont val="Times New Roman"/>
        <family val="1"/>
      </rPr>
      <t>(÷30</t>
    </r>
    <r>
      <rPr>
        <b/>
        <sz val="10"/>
        <rFont val="標楷體"/>
        <family val="4"/>
        <charset val="136"/>
      </rPr>
      <t>天</t>
    </r>
    <r>
      <rPr>
        <b/>
        <sz val="10"/>
        <rFont val="Times New Roman"/>
        <family val="1"/>
      </rPr>
      <t>)</t>
    </r>
    <phoneticPr fontId="1" type="noConversion"/>
  </si>
  <si>
    <r>
      <rPr>
        <b/>
        <sz val="12"/>
        <rFont val="標楷體"/>
        <family val="4"/>
        <charset val="136"/>
      </rPr>
      <t>個人每日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本籍</t>
    </r>
    <r>
      <rPr>
        <b/>
        <sz val="12"/>
        <rFont val="Times New Roman"/>
        <family val="1"/>
      </rPr>
      <t xml:space="preserve">)
</t>
    </r>
    <r>
      <rPr>
        <b/>
        <sz val="10"/>
        <rFont val="Times New Roman"/>
        <family val="1"/>
      </rPr>
      <t>(÷30</t>
    </r>
    <r>
      <rPr>
        <b/>
        <sz val="10"/>
        <rFont val="標楷體"/>
        <family val="4"/>
        <charset val="136"/>
      </rPr>
      <t>天</t>
    </r>
    <r>
      <rPr>
        <b/>
        <sz val="10"/>
        <rFont val="Times New Roman"/>
        <family val="1"/>
      </rPr>
      <t>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</si>
</sst>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0_);[Red]\(0\)"/>
    <numFmt numFmtId="178" formatCode="m/d;@"/>
    <numFmt numFmtId="179" formatCode="0.0"/>
    <numFmt numFmtId="180" formatCode="#,##0.0_ "/>
    <numFmt numFmtId="181" formatCode="#,##0.00_ "/>
  </numFmts>
  <fonts count="4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b/>
      <sz val="12"/>
      <color rgb="FFFF0000"/>
      <name val="微軟正黑體"/>
      <family val="2"/>
      <charset val="136"/>
    </font>
    <font>
      <u/>
      <sz val="12"/>
      <color theme="10"/>
      <name val="新細明體"/>
      <family val="2"/>
      <charset val="136"/>
      <scheme val="minor"/>
    </font>
    <font>
      <u/>
      <sz val="12"/>
      <color theme="10"/>
      <name val="微軟正黑體"/>
      <family val="2"/>
      <charset val="136"/>
    </font>
    <font>
      <b/>
      <sz val="10"/>
      <color rgb="FF343434"/>
      <name val="微軟正黑體"/>
      <family val="2"/>
      <charset val="136"/>
    </font>
    <font>
      <b/>
      <sz val="8"/>
      <color rgb="FF343434"/>
      <name val="微軟正黑體"/>
      <family val="2"/>
      <charset val="136"/>
    </font>
    <font>
      <sz val="10"/>
      <color rgb="FF343434"/>
      <name val="微軟正黑體"/>
      <family val="2"/>
      <charset val="136"/>
    </font>
    <font>
      <sz val="10"/>
      <color rgb="FF0000FF"/>
      <name val="微軟正黑體"/>
      <family val="2"/>
      <charset val="136"/>
    </font>
    <font>
      <b/>
      <sz val="12"/>
      <color theme="1"/>
      <name val="標楷體"/>
      <family val="4"/>
      <charset val="136"/>
    </font>
    <font>
      <b/>
      <sz val="7"/>
      <color theme="1"/>
      <name val="標楷體"/>
      <family val="4"/>
      <charset val="136"/>
    </font>
    <font>
      <b/>
      <sz val="12"/>
      <color rgb="FF0000FF"/>
      <name val="標楷體"/>
      <family val="4"/>
      <charset val="136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rgb="FF0000FF"/>
      <name val="Times New Roman"/>
      <family val="1"/>
    </font>
    <font>
      <sz val="12"/>
      <color rgb="FFC00000"/>
      <name val="Times New Roman"/>
      <family val="1"/>
    </font>
    <font>
      <b/>
      <sz val="10"/>
      <color theme="1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theme="1"/>
      <name val="細明體"/>
      <family val="3"/>
      <charset val="136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4"/>
      <charset val="136"/>
    </font>
    <font>
      <b/>
      <sz val="10"/>
      <color rgb="FFFF000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細明體"/>
      <family val="3"/>
      <charset val="136"/>
    </font>
    <font>
      <b/>
      <sz val="12"/>
      <name val="標楷體"/>
      <family val="4"/>
      <charset val="136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標楷體"/>
      <family val="4"/>
      <charset val="136"/>
    </font>
    <font>
      <b/>
      <sz val="12"/>
      <name val="Times New Roman"/>
      <family val="4"/>
      <charset val="136"/>
    </font>
    <font>
      <sz val="12"/>
      <name val="新細明體"/>
      <family val="2"/>
      <charset val="136"/>
      <scheme val="minor"/>
    </font>
    <font>
      <sz val="12"/>
      <name val="Times New Roman"/>
      <family val="1"/>
    </font>
    <font>
      <sz val="12"/>
      <name val="標楷體"/>
      <family val="4"/>
      <charset val="136"/>
    </font>
    <font>
      <sz val="12"/>
      <name val="微軟正黑體"/>
      <family val="2"/>
      <charset val="136"/>
    </font>
    <font>
      <sz val="12"/>
      <color theme="0"/>
      <name val="標楷體"/>
      <family val="4"/>
      <charset val="136"/>
    </font>
    <font>
      <sz val="12"/>
      <color rgb="FF0000FF"/>
      <name val="新細明體"/>
      <family val="2"/>
      <charset val="136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EEFE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7" tint="0.39997558519241921"/>
      </top>
      <bottom/>
      <diagonal/>
    </border>
    <border>
      <left/>
      <right/>
      <top/>
      <bottom style="thin">
        <color theme="7" tint="0.39997558519241921"/>
      </bottom>
      <diagonal/>
    </border>
    <border>
      <left style="thin">
        <color theme="7" tint="0.39997558519241921"/>
      </left>
      <right/>
      <top/>
      <bottom/>
      <diagonal/>
    </border>
    <border>
      <left/>
      <right style="thin">
        <color theme="7" tint="0.39997558519241921"/>
      </right>
      <top/>
      <bottom/>
      <diagonal/>
    </border>
    <border>
      <left/>
      <right style="thin">
        <color theme="7" tint="0.39997558519241921"/>
      </right>
      <top/>
      <bottom style="thin">
        <color theme="7" tint="0.3999755851924192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7" tint="0.39997558519241921"/>
      </left>
      <right/>
      <top style="thin">
        <color theme="7" tint="0.39997558519241921"/>
      </top>
      <bottom/>
      <diagonal/>
    </border>
    <border>
      <left/>
      <right style="thin">
        <color theme="7" tint="0.39997558519241921"/>
      </right>
      <top style="thin">
        <color theme="7" tint="0.39997558519241921"/>
      </top>
      <bottom/>
      <diagonal/>
    </border>
    <border>
      <left style="thin">
        <color theme="7" tint="0.39997558519241921"/>
      </left>
      <right/>
      <top/>
      <bottom style="thin">
        <color theme="7" tint="0.39997558519241921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72">
    <xf numFmtId="0" fontId="0" fillId="0" borderId="0" xfId="0">
      <alignment vertical="center"/>
    </xf>
    <xf numFmtId="0" fontId="2" fillId="3" borderId="1" xfId="0" applyFont="1" applyFill="1" applyBorder="1" applyAlignment="1">
      <alignment horizontal="center" vertical="center" shrinkToFit="1"/>
    </xf>
    <xf numFmtId="176" fontId="2" fillId="3" borderId="1" xfId="0" applyNumberFormat="1" applyFont="1" applyFill="1" applyBorder="1" applyAlignment="1">
      <alignment horizontal="center" vertical="center"/>
    </xf>
    <xf numFmtId="176" fontId="2" fillId="4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shrinkToFit="1"/>
    </xf>
    <xf numFmtId="176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 shrinkToFit="1"/>
    </xf>
    <xf numFmtId="176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shrinkToFit="1"/>
    </xf>
    <xf numFmtId="176" fontId="3" fillId="3" borderId="1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 shrinkToFit="1"/>
    </xf>
    <xf numFmtId="0" fontId="3" fillId="5" borderId="1" xfId="0" applyFont="1" applyFill="1" applyBorder="1" applyAlignment="1">
      <alignment horizontal="left" vertical="center" shrinkToFit="1"/>
    </xf>
    <xf numFmtId="176" fontId="3" fillId="5" borderId="1" xfId="0" applyNumberFormat="1" applyFont="1" applyFill="1" applyBorder="1" applyAlignment="1">
      <alignment horizontal="right" vertical="center"/>
    </xf>
    <xf numFmtId="0" fontId="3" fillId="5" borderId="1" xfId="0" applyFont="1" applyFill="1" applyBorder="1" applyAlignment="1">
      <alignment horizontal="center" vertical="center" shrinkToFit="1"/>
    </xf>
    <xf numFmtId="0" fontId="3" fillId="6" borderId="1" xfId="0" applyFont="1" applyFill="1" applyBorder="1" applyAlignment="1">
      <alignment horizontal="left" vertical="center" shrinkToFit="1"/>
    </xf>
    <xf numFmtId="176" fontId="3" fillId="6" borderId="1" xfId="0" applyNumberFormat="1" applyFont="1" applyFill="1" applyBorder="1" applyAlignment="1">
      <alignment horizontal="right" vertical="center"/>
    </xf>
    <xf numFmtId="0" fontId="3" fillId="6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176" fontId="3" fillId="0" borderId="0" xfId="0" applyNumberFormat="1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3" fontId="9" fillId="7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/>
    <xf numFmtId="0" fontId="15" fillId="8" borderId="2" xfId="0" applyFont="1" applyFill="1" applyBorder="1" applyAlignment="1" applyProtection="1">
      <alignment horizontal="center" vertical="center" wrapText="1"/>
    </xf>
    <xf numFmtId="0" fontId="15" fillId="8" borderId="5" xfId="0" applyFont="1" applyFill="1" applyBorder="1" applyAlignment="1" applyProtection="1">
      <alignment horizontal="center" vertical="center" wrapText="1"/>
    </xf>
    <xf numFmtId="0" fontId="15" fillId="8" borderId="1" xfId="0" applyFont="1" applyFill="1" applyBorder="1" applyAlignment="1" applyProtection="1">
      <alignment horizontal="center" vertical="center" wrapText="1"/>
    </xf>
    <xf numFmtId="0" fontId="13" fillId="0" borderId="0" xfId="0" applyFont="1">
      <alignment vertical="center"/>
    </xf>
    <xf numFmtId="0" fontId="11" fillId="8" borderId="2" xfId="0" applyFont="1" applyFill="1" applyBorder="1" applyAlignment="1" applyProtection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 applyProtection="1">
      <alignment horizontal="center" vertical="center" wrapText="1"/>
    </xf>
    <xf numFmtId="178" fontId="14" fillId="2" borderId="1" xfId="0" applyNumberFormat="1" applyFont="1" applyFill="1" applyBorder="1" applyAlignment="1" applyProtection="1">
      <alignment horizontal="center" vertical="center"/>
      <protection locked="0"/>
    </xf>
    <xf numFmtId="177" fontId="14" fillId="0" borderId="1" xfId="0" applyNumberFormat="1" applyFont="1" applyFill="1" applyBorder="1" applyAlignment="1" applyProtection="1">
      <alignment horizontal="center" vertical="center"/>
    </xf>
    <xf numFmtId="0" fontId="11" fillId="8" borderId="1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1" fillId="8" borderId="5" xfId="0" applyFont="1" applyFill="1" applyBorder="1" applyAlignment="1" applyProtection="1">
      <alignment horizontal="center" vertical="center" wrapText="1"/>
    </xf>
    <xf numFmtId="0" fontId="14" fillId="0" borderId="1" xfId="0" applyFont="1" applyBorder="1">
      <alignment vertical="center"/>
    </xf>
    <xf numFmtId="179" fontId="14" fillId="0" borderId="1" xfId="0" applyNumberFormat="1" applyFont="1" applyBorder="1">
      <alignment vertical="center"/>
    </xf>
    <xf numFmtId="0" fontId="15" fillId="10" borderId="1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11" fillId="10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7" fillId="9" borderId="1" xfId="0" applyFont="1" applyFill="1" applyBorder="1">
      <alignment vertical="center"/>
    </xf>
    <xf numFmtId="0" fontId="24" fillId="8" borderId="5" xfId="0" applyFont="1" applyFill="1" applyBorder="1" applyAlignment="1" applyProtection="1">
      <alignment horizontal="center" vertical="center" wrapText="1"/>
    </xf>
    <xf numFmtId="176" fontId="14" fillId="12" borderId="1" xfId="0" applyNumberFormat="1" applyFont="1" applyFill="1" applyBorder="1" applyAlignment="1" applyProtection="1">
      <alignment horizontal="center" vertical="center" wrapText="1"/>
    </xf>
    <xf numFmtId="176" fontId="14" fillId="10" borderId="1" xfId="0" applyNumberFormat="1" applyFont="1" applyFill="1" applyBorder="1" applyAlignment="1" applyProtection="1">
      <alignment horizontal="center" vertical="center" wrapText="1"/>
    </xf>
    <xf numFmtId="176" fontId="14" fillId="0" borderId="0" xfId="0" applyNumberFormat="1" applyFont="1" applyFill="1">
      <alignment vertical="center"/>
    </xf>
    <xf numFmtId="0" fontId="14" fillId="0" borderId="0" xfId="0" applyFont="1" applyFill="1">
      <alignment vertical="center"/>
    </xf>
    <xf numFmtId="176" fontId="14" fillId="0" borderId="1" xfId="0" applyNumberFormat="1" applyFont="1" applyFill="1" applyBorder="1" applyAlignment="1" applyProtection="1">
      <alignment horizontal="center" vertical="center" wrapText="1"/>
    </xf>
    <xf numFmtId="176" fontId="14" fillId="13" borderId="1" xfId="0" applyNumberFormat="1" applyFont="1" applyFill="1" applyBorder="1" applyAlignment="1" applyProtection="1">
      <alignment horizontal="center" vertical="center" wrapText="1"/>
    </xf>
    <xf numFmtId="176" fontId="14" fillId="11" borderId="1" xfId="0" applyNumberFormat="1" applyFont="1" applyFill="1" applyBorder="1" applyAlignment="1" applyProtection="1">
      <alignment horizontal="center" vertical="center" wrapText="1"/>
    </xf>
    <xf numFmtId="0" fontId="15" fillId="8" borderId="7" xfId="0" applyFont="1" applyFill="1" applyBorder="1" applyAlignment="1" applyProtection="1">
      <alignment horizontal="center" vertical="center" wrapText="1"/>
    </xf>
    <xf numFmtId="176" fontId="14" fillId="0" borderId="0" xfId="0" applyNumberFormat="1" applyFont="1" applyFill="1" applyBorder="1">
      <alignment vertical="center"/>
    </xf>
    <xf numFmtId="0" fontId="14" fillId="0" borderId="0" xfId="0" applyFont="1" applyFill="1" applyBorder="1">
      <alignment vertical="center"/>
    </xf>
    <xf numFmtId="176" fontId="14" fillId="0" borderId="0" xfId="0" applyNumberFormat="1" applyFont="1" applyFill="1" applyBorder="1" applyAlignment="1" applyProtection="1">
      <alignment horizontal="center" vertical="center" wrapText="1"/>
    </xf>
    <xf numFmtId="180" fontId="18" fillId="0" borderId="1" xfId="0" applyNumberFormat="1" applyFont="1" applyFill="1" applyBorder="1" applyAlignment="1" applyProtection="1">
      <alignment horizontal="center" vertical="center" wrapText="1"/>
    </xf>
    <xf numFmtId="176" fontId="18" fillId="0" borderId="1" xfId="0" applyNumberFormat="1" applyFont="1" applyFill="1" applyBorder="1" applyAlignment="1" applyProtection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15" fillId="10" borderId="1" xfId="0" applyFont="1" applyFill="1" applyBorder="1" applyAlignment="1">
      <alignment horizontal="center" vertical="center"/>
    </xf>
    <xf numFmtId="0" fontId="30" fillId="8" borderId="5" xfId="0" applyFont="1" applyFill="1" applyBorder="1" applyAlignment="1" applyProtection="1">
      <alignment horizontal="center" vertical="center" wrapText="1"/>
    </xf>
    <xf numFmtId="0" fontId="30" fillId="8" borderId="2" xfId="0" applyFont="1" applyFill="1" applyBorder="1" applyAlignment="1" applyProtection="1">
      <alignment horizontal="center" vertical="center" wrapText="1"/>
    </xf>
    <xf numFmtId="0" fontId="29" fillId="8" borderId="5" xfId="0" applyFont="1" applyFill="1" applyBorder="1" applyAlignment="1" applyProtection="1">
      <alignment horizontal="center" vertical="center" wrapText="1"/>
    </xf>
    <xf numFmtId="0" fontId="29" fillId="8" borderId="2" xfId="0" applyFont="1" applyFill="1" applyBorder="1" applyAlignment="1" applyProtection="1">
      <alignment horizontal="center" vertical="center" wrapText="1"/>
    </xf>
    <xf numFmtId="0" fontId="29" fillId="8" borderId="1" xfId="0" applyFont="1" applyFill="1" applyBorder="1" applyAlignment="1">
      <alignment horizontal="center" vertical="center" wrapText="1"/>
    </xf>
    <xf numFmtId="0" fontId="29" fillId="8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15" fillId="10" borderId="1" xfId="0" applyFont="1" applyFill="1" applyBorder="1" applyAlignment="1">
      <alignment horizontal="center" vertical="center"/>
    </xf>
    <xf numFmtId="179" fontId="14" fillId="0" borderId="1" xfId="0" applyNumberFormat="1" applyFont="1" applyBorder="1" applyAlignment="1">
      <alignment horizontal="center" vertical="center"/>
    </xf>
    <xf numFmtId="0" fontId="30" fillId="8" borderId="1" xfId="0" applyFont="1" applyFill="1" applyBorder="1" applyAlignment="1" applyProtection="1">
      <alignment horizontal="center" vertical="center" wrapText="1"/>
    </xf>
    <xf numFmtId="0" fontId="33" fillId="8" borderId="5" xfId="0" applyFont="1" applyFill="1" applyBorder="1" applyAlignment="1" applyProtection="1">
      <alignment horizontal="center" vertical="center" wrapText="1"/>
    </xf>
    <xf numFmtId="0" fontId="34" fillId="0" borderId="0" xfId="0" applyFont="1">
      <alignment vertical="center"/>
    </xf>
    <xf numFmtId="0" fontId="34" fillId="0" borderId="0" xfId="0" applyFont="1" applyBorder="1">
      <alignment vertical="center"/>
    </xf>
    <xf numFmtId="0" fontId="29" fillId="8" borderId="1" xfId="0" applyFont="1" applyFill="1" applyBorder="1" applyAlignment="1" applyProtection="1">
      <alignment horizontal="center" vertical="center" wrapText="1"/>
    </xf>
    <xf numFmtId="0" fontId="30" fillId="8" borderId="7" xfId="0" applyFont="1" applyFill="1" applyBorder="1" applyAlignment="1" applyProtection="1">
      <alignment horizontal="center" vertical="center" wrapText="1"/>
    </xf>
    <xf numFmtId="0" fontId="36" fillId="0" borderId="1" xfId="0" applyFont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176" fontId="35" fillId="0" borderId="1" xfId="0" applyNumberFormat="1" applyFont="1" applyFill="1" applyBorder="1" applyAlignment="1" applyProtection="1">
      <alignment horizontal="center" vertical="center" wrapText="1"/>
    </xf>
    <xf numFmtId="176" fontId="17" fillId="9" borderId="1" xfId="0" applyNumberFormat="1" applyFont="1" applyFill="1" applyBorder="1" applyAlignment="1" applyProtection="1">
      <alignment horizontal="center" vertical="center" wrapText="1"/>
    </xf>
    <xf numFmtId="0" fontId="37" fillId="0" borderId="0" xfId="0" applyFont="1">
      <alignment vertical="center"/>
    </xf>
    <xf numFmtId="181" fontId="18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10" borderId="1" xfId="0" applyFont="1" applyFill="1" applyBorder="1" applyAlignment="1">
      <alignment horizontal="center" vertical="center"/>
    </xf>
    <xf numFmtId="179" fontId="14" fillId="0" borderId="1" xfId="0" applyNumberFormat="1" applyFont="1" applyBorder="1" applyAlignment="1">
      <alignment horizontal="center" vertical="center"/>
    </xf>
    <xf numFmtId="176" fontId="14" fillId="2" borderId="1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Border="1">
      <alignment vertical="center"/>
    </xf>
    <xf numFmtId="0" fontId="35" fillId="0" borderId="1" xfId="0" applyFont="1" applyBorder="1" applyAlignment="1">
      <alignment horizontal="center" vertical="center"/>
    </xf>
    <xf numFmtId="0" fontId="30" fillId="14" borderId="2" xfId="0" applyFont="1" applyFill="1" applyBorder="1" applyAlignment="1" applyProtection="1">
      <alignment horizontal="center" vertical="center" wrapText="1"/>
    </xf>
    <xf numFmtId="0" fontId="30" fillId="14" borderId="5" xfId="0" applyFont="1" applyFill="1" applyBorder="1" applyAlignment="1" applyProtection="1">
      <alignment horizontal="center" vertical="center" wrapText="1"/>
    </xf>
    <xf numFmtId="0" fontId="29" fillId="14" borderId="5" xfId="0" applyFont="1" applyFill="1" applyBorder="1" applyAlignment="1" applyProtection="1">
      <alignment horizontal="center" vertical="center" wrapText="1"/>
    </xf>
    <xf numFmtId="0" fontId="30" fillId="14" borderId="1" xfId="0" applyFont="1" applyFill="1" applyBorder="1" applyAlignment="1" applyProtection="1">
      <alignment horizontal="center" vertical="center" wrapText="1"/>
    </xf>
    <xf numFmtId="0" fontId="33" fillId="14" borderId="5" xfId="0" applyFont="1" applyFill="1" applyBorder="1" applyAlignment="1" applyProtection="1">
      <alignment horizontal="center" vertical="center" wrapText="1"/>
    </xf>
    <xf numFmtId="176" fontId="17" fillId="13" borderId="1" xfId="0" applyNumberFormat="1" applyFont="1" applyFill="1" applyBorder="1" applyAlignment="1" applyProtection="1">
      <alignment horizontal="center" vertical="center" wrapText="1"/>
    </xf>
    <xf numFmtId="0" fontId="29" fillId="14" borderId="2" xfId="0" applyFont="1" applyFill="1" applyBorder="1" applyAlignment="1" applyProtection="1">
      <alignment horizontal="center" vertical="center" wrapText="1"/>
    </xf>
    <xf numFmtId="0" fontId="29" fillId="14" borderId="1" xfId="0" applyFont="1" applyFill="1" applyBorder="1" applyAlignment="1">
      <alignment horizontal="center" vertical="center" wrapText="1"/>
    </xf>
    <xf numFmtId="0" fontId="29" fillId="14" borderId="1" xfId="0" applyFont="1" applyFill="1" applyBorder="1" applyAlignment="1" applyProtection="1">
      <alignment horizontal="center" vertical="center" wrapText="1"/>
    </xf>
    <xf numFmtId="0" fontId="29" fillId="14" borderId="1" xfId="0" applyFont="1" applyFill="1" applyBorder="1" applyAlignment="1">
      <alignment vertical="center" wrapText="1"/>
    </xf>
    <xf numFmtId="176" fontId="0" fillId="0" borderId="0" xfId="0" applyNumberFormat="1">
      <alignment vertical="center"/>
    </xf>
    <xf numFmtId="176" fontId="17" fillId="0" borderId="0" xfId="0" applyNumberFormat="1" applyFont="1" applyFill="1" applyBorder="1" applyAlignment="1" applyProtection="1">
      <alignment horizontal="center" vertical="center" wrapText="1"/>
    </xf>
    <xf numFmtId="181" fontId="0" fillId="0" borderId="0" xfId="0" applyNumberFormat="1">
      <alignment vertical="center"/>
    </xf>
    <xf numFmtId="176" fontId="17" fillId="15" borderId="1" xfId="0" applyNumberFormat="1" applyFont="1" applyFill="1" applyBorder="1" applyAlignment="1" applyProtection="1">
      <alignment horizontal="center" vertical="center" wrapText="1"/>
    </xf>
    <xf numFmtId="176" fontId="17" fillId="0" borderId="1" xfId="0" applyNumberFormat="1" applyFont="1" applyFill="1" applyBorder="1" applyAlignment="1" applyProtection="1">
      <alignment horizontal="center" vertical="center" wrapText="1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13" fillId="0" borderId="0" xfId="0" applyFont="1" applyAlignment="1">
      <alignment horizontal="center" vertical="center"/>
    </xf>
    <xf numFmtId="0" fontId="38" fillId="0" borderId="18" xfId="0" applyFont="1" applyFill="1" applyBorder="1" applyAlignment="1">
      <alignment vertical="center" wrapText="1"/>
    </xf>
    <xf numFmtId="0" fontId="38" fillId="0" borderId="11" xfId="0" applyFont="1" applyFill="1" applyBorder="1" applyAlignment="1">
      <alignment vertical="center"/>
    </xf>
    <xf numFmtId="0" fontId="38" fillId="0" borderId="19" xfId="0" applyFont="1" applyFill="1" applyBorder="1" applyAlignment="1">
      <alignment vertical="center"/>
    </xf>
    <xf numFmtId="0" fontId="38" fillId="0" borderId="13" xfId="0" applyFont="1" applyFill="1" applyBorder="1" applyAlignment="1">
      <alignment vertical="center"/>
    </xf>
    <xf numFmtId="0" fontId="38" fillId="0" borderId="0" xfId="0" applyFont="1" applyFill="1" applyBorder="1" applyAlignment="1">
      <alignment vertical="center"/>
    </xf>
    <xf numFmtId="0" fontId="38" fillId="0" borderId="14" xfId="0" applyFont="1" applyFill="1" applyBorder="1" applyAlignment="1">
      <alignment vertical="center"/>
    </xf>
    <xf numFmtId="0" fontId="38" fillId="0" borderId="20" xfId="0" applyFont="1" applyFill="1" applyBorder="1" applyAlignment="1">
      <alignment vertical="center"/>
    </xf>
    <xf numFmtId="0" fontId="38" fillId="0" borderId="12" xfId="0" applyFont="1" applyFill="1" applyBorder="1" applyAlignment="1">
      <alignment vertical="center"/>
    </xf>
    <xf numFmtId="0" fontId="38" fillId="0" borderId="15" xfId="0" applyFont="1" applyFill="1" applyBorder="1" applyAlignment="1">
      <alignment vertical="center"/>
    </xf>
    <xf numFmtId="0" fontId="29" fillId="10" borderId="2" xfId="0" applyFont="1" applyFill="1" applyBorder="1" applyAlignment="1" applyProtection="1">
      <alignment horizontal="center" vertical="center" wrapText="1"/>
    </xf>
    <xf numFmtId="0" fontId="30" fillId="10" borderId="5" xfId="0" applyFont="1" applyFill="1" applyBorder="1" applyAlignment="1" applyProtection="1">
      <alignment horizontal="center" vertical="center" wrapText="1"/>
    </xf>
    <xf numFmtId="0" fontId="29" fillId="10" borderId="1" xfId="0" applyFont="1" applyFill="1" applyBorder="1" applyAlignment="1" applyProtection="1">
      <alignment horizontal="center" vertical="center" wrapText="1"/>
    </xf>
    <xf numFmtId="0" fontId="30" fillId="10" borderId="1" xfId="0" applyFont="1" applyFill="1" applyBorder="1" applyAlignment="1" applyProtection="1">
      <alignment horizontal="center" vertical="center" wrapText="1"/>
    </xf>
    <xf numFmtId="0" fontId="33" fillId="10" borderId="5" xfId="0" applyFont="1" applyFill="1" applyBorder="1" applyAlignment="1" applyProtection="1">
      <alignment horizontal="center" vertical="center" wrapText="1"/>
    </xf>
    <xf numFmtId="0" fontId="29" fillId="10" borderId="5" xfId="0" applyFont="1" applyFill="1" applyBorder="1" applyAlignment="1" applyProtection="1">
      <alignment horizontal="center" vertical="center" wrapText="1"/>
    </xf>
    <xf numFmtId="0" fontId="29" fillId="10" borderId="1" xfId="0" applyFont="1" applyFill="1" applyBorder="1" applyAlignment="1">
      <alignment horizontal="center" vertical="center" wrapText="1"/>
    </xf>
    <xf numFmtId="0" fontId="30" fillId="11" borderId="16" xfId="0" applyFont="1" applyFill="1" applyBorder="1" applyAlignment="1" applyProtection="1">
      <alignment horizontal="center" vertical="center" wrapText="1"/>
    </xf>
    <xf numFmtId="0" fontId="30" fillId="11" borderId="17" xfId="0" applyFont="1" applyFill="1" applyBorder="1" applyAlignment="1" applyProtection="1">
      <alignment horizontal="center" vertical="center" wrapText="1"/>
    </xf>
    <xf numFmtId="0" fontId="29" fillId="11" borderId="17" xfId="0" applyFont="1" applyFill="1" applyBorder="1" applyAlignment="1" applyProtection="1">
      <alignment horizontal="center" vertical="center" wrapText="1"/>
    </xf>
    <xf numFmtId="0" fontId="30" fillId="11" borderId="6" xfId="0" applyFont="1" applyFill="1" applyBorder="1" applyAlignment="1" applyProtection="1">
      <alignment horizontal="center" vertical="center" wrapText="1"/>
    </xf>
    <xf numFmtId="0" fontId="33" fillId="11" borderId="17" xfId="0" applyFont="1" applyFill="1" applyBorder="1" applyAlignment="1" applyProtection="1">
      <alignment horizontal="center" vertical="center" wrapText="1"/>
    </xf>
    <xf numFmtId="181" fontId="35" fillId="16" borderId="1" xfId="0" applyNumberFormat="1" applyFont="1" applyFill="1" applyBorder="1" applyAlignment="1" applyProtection="1">
      <alignment horizontal="center" vertical="center" wrapText="1"/>
    </xf>
    <xf numFmtId="178" fontId="17" fillId="2" borderId="1" xfId="0" applyNumberFormat="1" applyFont="1" applyFill="1" applyBorder="1" applyAlignment="1" applyProtection="1">
      <alignment horizontal="center" vertical="center"/>
      <protection locked="0"/>
    </xf>
    <xf numFmtId="176" fontId="17" fillId="2" borderId="1" xfId="0" applyNumberFormat="1" applyFont="1" applyFill="1" applyBorder="1" applyAlignment="1" applyProtection="1">
      <alignment horizontal="center" vertical="center" wrapText="1"/>
    </xf>
    <xf numFmtId="0" fontId="30" fillId="10" borderId="2" xfId="0" applyFont="1" applyFill="1" applyBorder="1" applyAlignment="1" applyProtection="1">
      <alignment horizontal="center" vertical="center" wrapText="1"/>
    </xf>
    <xf numFmtId="0" fontId="30" fillId="10" borderId="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3" fillId="0" borderId="9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14" fontId="14" fillId="0" borderId="5" xfId="0" applyNumberFormat="1" applyFont="1" applyBorder="1" applyAlignment="1">
      <alignment horizontal="center" vertical="center" wrapText="1"/>
    </xf>
    <xf numFmtId="14" fontId="14" fillId="0" borderId="6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12" xfId="0" applyFont="1" applyBorder="1" applyAlignment="1">
      <alignment vertical="center"/>
    </xf>
    <xf numFmtId="0" fontId="39" fillId="0" borderId="12" xfId="0" applyFont="1" applyBorder="1" applyAlignment="1">
      <alignment vertical="center"/>
    </xf>
    <xf numFmtId="0" fontId="13" fillId="0" borderId="9" xfId="0" applyFont="1" applyBorder="1" applyAlignment="1">
      <alignment horizontal="left" vertical="center"/>
    </xf>
    <xf numFmtId="0" fontId="39" fillId="0" borderId="9" xfId="0" applyFont="1" applyBorder="1" applyAlignment="1">
      <alignment vertical="center"/>
    </xf>
    <xf numFmtId="0" fontId="13" fillId="0" borderId="8" xfId="0" applyFont="1" applyBorder="1" applyAlignment="1">
      <alignment horizontal="center" vertical="center"/>
    </xf>
    <xf numFmtId="0" fontId="20" fillId="0" borderId="0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/>
    </xf>
    <xf numFmtId="179" fontId="14" fillId="0" borderId="1" xfId="0" applyNumberFormat="1" applyFont="1" applyBorder="1" applyAlignment="1">
      <alignment horizontal="center" vertical="center"/>
    </xf>
    <xf numFmtId="0" fontId="5" fillId="0" borderId="8" xfId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6" fillId="0" borderId="0" xfId="1" applyFont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2" fillId="3" borderId="2" xfId="0" applyFont="1" applyFill="1" applyBorder="1" applyAlignment="1">
      <alignment horizontal="center" vertical="center" shrinkToFit="1"/>
    </xf>
    <xf numFmtId="0" fontId="2" fillId="3" borderId="3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2" fillId="4" borderId="2" xfId="0" applyFont="1" applyFill="1" applyBorder="1" applyAlignment="1">
      <alignment horizontal="center" vertical="center" shrinkToFit="1"/>
    </xf>
    <xf numFmtId="0" fontId="2" fillId="4" borderId="3" xfId="0" applyFont="1" applyFill="1" applyBorder="1" applyAlignment="1">
      <alignment horizontal="center" vertical="center" shrinkToFit="1"/>
    </xf>
    <xf numFmtId="0" fontId="2" fillId="4" borderId="4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colors>
    <mruColors>
      <color rgb="FF0000FF"/>
      <color rgb="FFFFFFCC"/>
      <color rgb="FF622575"/>
      <color rgb="FF99FF66"/>
      <color rgb="FFCCFFCC"/>
      <color rgb="FFCCECFF"/>
      <color rgb="FFCC9900"/>
      <color rgb="FFCCFFFF"/>
      <color rgb="FFFEEFE2"/>
      <color rgb="FFFEE5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297375</xdr:colOff>
      <xdr:row>25</xdr:row>
      <xdr:rowOff>9525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ABEC37F6-4874-43A3-A85A-E56CC6ED1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55375" cy="5248275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23</xdr:col>
      <xdr:colOff>372580</xdr:colOff>
      <xdr:row>43</xdr:row>
      <xdr:rowOff>29837</xdr:rowOff>
    </xdr:to>
    <xdr:pic>
      <xdr:nvPicPr>
        <xdr:cNvPr id="7" name="圖片 6">
          <a:extLst>
            <a:ext uri="{FF2B5EF4-FFF2-40B4-BE49-F238E27FC236}">
              <a16:creationId xmlns:a16="http://schemas.microsoft.com/office/drawing/2014/main" id="{01DC152A-A842-40E2-9B5F-BE96F16E2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9600" y="0"/>
          <a:ext cx="7916380" cy="90404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li.gov.tw/0013083.html" TargetMode="External"/><Relationship Id="rId2" Type="http://schemas.openxmlformats.org/officeDocument/2006/relationships/hyperlink" Target="https://www.nhi.gov.tw/Content_List.aspx?n=A5D3AC9C35AD0FFC&amp;topn=3185A4DF68749BA9" TargetMode="External"/><Relationship Id="rId1" Type="http://schemas.openxmlformats.org/officeDocument/2006/relationships/hyperlink" Target="https://www.bli.gov.tw/sub.aspx?a=zuVFOXiCG9M%3D" TargetMode="External"/><Relationship Id="rId4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C0150-F90A-4BC3-802F-41AF7F7FA1D9}">
  <dimension ref="A1:P56"/>
  <sheetViews>
    <sheetView topLeftCell="A16" workbookViewId="0">
      <selection activeCell="N40" sqref="N40"/>
    </sheetView>
  </sheetViews>
  <sheetFormatPr defaultRowHeight="16.2"/>
  <cols>
    <col min="1" max="1" width="10.6640625" customWidth="1"/>
    <col min="3" max="3" width="10.109375" customWidth="1"/>
    <col min="4" max="4" width="10.88671875" customWidth="1"/>
    <col min="5" max="5" width="14.44140625" customWidth="1"/>
    <col min="6" max="6" width="11.21875" customWidth="1"/>
    <col min="7" max="7" width="9.6640625" customWidth="1"/>
    <col min="8" max="8" width="10.77734375" customWidth="1"/>
    <col min="9" max="9" width="10.21875" customWidth="1"/>
    <col min="11" max="11" width="18.33203125" customWidth="1"/>
    <col min="12" max="12" width="13.88671875" customWidth="1"/>
    <col min="13" max="13" width="10.44140625" customWidth="1"/>
    <col min="14" max="14" width="14" customWidth="1"/>
    <col min="15" max="15" width="11.21875" customWidth="1"/>
  </cols>
  <sheetData>
    <row r="1" spans="1:12" ht="37.5" customHeight="1">
      <c r="A1" s="138" t="s">
        <v>142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</row>
    <row r="2" spans="1:12">
      <c r="A2" s="32" t="s">
        <v>90</v>
      </c>
    </row>
    <row r="3" spans="1:12" ht="34.5" customHeight="1">
      <c r="A3" s="67" t="s">
        <v>123</v>
      </c>
      <c r="B3" s="66" t="s">
        <v>120</v>
      </c>
      <c r="C3" s="66" t="s">
        <v>118</v>
      </c>
      <c r="D3" s="66" t="s">
        <v>124</v>
      </c>
      <c r="E3" s="68" t="s">
        <v>116</v>
      </c>
      <c r="F3" s="68" t="s">
        <v>92</v>
      </c>
      <c r="G3" s="75" t="s">
        <v>125</v>
      </c>
      <c r="H3" s="75" t="s">
        <v>122</v>
      </c>
      <c r="I3" s="75" t="s">
        <v>117</v>
      </c>
      <c r="J3" s="75" t="s">
        <v>119</v>
      </c>
      <c r="K3" s="76" t="s">
        <v>126</v>
      </c>
      <c r="L3" s="66" t="s">
        <v>127</v>
      </c>
    </row>
    <row r="4" spans="1:12" ht="18" customHeight="1">
      <c r="A4" s="55">
        <v>15</v>
      </c>
      <c r="B4" s="55">
        <v>176</v>
      </c>
      <c r="C4" s="84">
        <f t="shared" ref="C4:C5" si="0">A4*B4</f>
        <v>2640</v>
      </c>
      <c r="D4" s="55">
        <f t="shared" ref="D4:D5" si="1">C4-G4</f>
        <v>2374</v>
      </c>
      <c r="E4" s="55">
        <f t="shared" ref="E4" si="2">C4</f>
        <v>2640</v>
      </c>
      <c r="F4" s="55">
        <v>11100</v>
      </c>
      <c r="G4" s="55">
        <v>266</v>
      </c>
      <c r="H4" s="84">
        <v>959</v>
      </c>
      <c r="I4" s="55">
        <v>3000</v>
      </c>
      <c r="J4" s="84">
        <f t="shared" ref="J4" si="3">ROUND(I4*0.06,0)</f>
        <v>180</v>
      </c>
      <c r="K4" s="84">
        <f t="shared" ref="K4" si="4">ROUND(C4*0.0211,0)</f>
        <v>56</v>
      </c>
      <c r="L4" s="84">
        <f t="shared" ref="L4" si="5">C4+H4+J4+K4</f>
        <v>3835</v>
      </c>
    </row>
    <row r="5" spans="1:12" ht="18" customHeight="1">
      <c r="A5" s="55">
        <v>18</v>
      </c>
      <c r="B5" s="55">
        <v>176</v>
      </c>
      <c r="C5" s="84">
        <f t="shared" si="0"/>
        <v>3168</v>
      </c>
      <c r="D5" s="55">
        <f t="shared" si="1"/>
        <v>2902</v>
      </c>
      <c r="E5" s="55">
        <v>3168</v>
      </c>
      <c r="F5" s="55">
        <v>11100</v>
      </c>
      <c r="G5" s="55">
        <v>266</v>
      </c>
      <c r="H5" s="84">
        <v>959</v>
      </c>
      <c r="I5" s="55">
        <v>4500</v>
      </c>
      <c r="J5" s="84">
        <f t="shared" ref="J5" si="6">ROUND(I5*0.06,0)</f>
        <v>270</v>
      </c>
      <c r="K5" s="84">
        <f t="shared" ref="K5" si="7">ROUND(C5*0.0211,0)</f>
        <v>67</v>
      </c>
      <c r="L5" s="84">
        <f t="shared" ref="L5" si="8">C5+H5+J5+K5</f>
        <v>4464</v>
      </c>
    </row>
    <row r="6" spans="1:12" ht="18" customHeight="1">
      <c r="A6" s="55">
        <v>20</v>
      </c>
      <c r="B6" s="55">
        <v>176</v>
      </c>
      <c r="C6" s="84">
        <f t="shared" ref="C6:C20" si="9">A6*B6</f>
        <v>3520</v>
      </c>
      <c r="D6" s="55">
        <f t="shared" ref="D6:D20" si="10">C6-G6</f>
        <v>3254</v>
      </c>
      <c r="E6" s="55">
        <f t="shared" ref="E6:E20" si="11">C6</f>
        <v>3520</v>
      </c>
      <c r="F6" s="55">
        <v>11100</v>
      </c>
      <c r="G6" s="55">
        <v>266</v>
      </c>
      <c r="H6" s="84">
        <v>959</v>
      </c>
      <c r="I6" s="55">
        <v>4500</v>
      </c>
      <c r="J6" s="84">
        <f t="shared" ref="J6:J20" si="12">ROUND(I6*0.06,0)</f>
        <v>270</v>
      </c>
      <c r="K6" s="84">
        <f t="shared" ref="K6:K20" si="13">ROUND(C6*0.0211,0)</f>
        <v>74</v>
      </c>
      <c r="L6" s="84">
        <f t="shared" ref="L6:L20" si="14">C6+H6+J6+K6</f>
        <v>4823</v>
      </c>
    </row>
    <row r="7" spans="1:12" ht="18" customHeight="1">
      <c r="A7" s="55">
        <v>30</v>
      </c>
      <c r="B7" s="55">
        <v>176</v>
      </c>
      <c r="C7" s="84">
        <f t="shared" si="9"/>
        <v>5280</v>
      </c>
      <c r="D7" s="55">
        <f t="shared" si="10"/>
        <v>5014</v>
      </c>
      <c r="E7" s="55">
        <f t="shared" si="11"/>
        <v>5280</v>
      </c>
      <c r="F7" s="55">
        <v>11100</v>
      </c>
      <c r="G7" s="55">
        <v>266</v>
      </c>
      <c r="H7" s="84">
        <v>959</v>
      </c>
      <c r="I7" s="55">
        <v>6000</v>
      </c>
      <c r="J7" s="84">
        <f t="shared" si="12"/>
        <v>360</v>
      </c>
      <c r="K7" s="84">
        <f t="shared" si="13"/>
        <v>111</v>
      </c>
      <c r="L7" s="84">
        <f t="shared" si="14"/>
        <v>6710</v>
      </c>
    </row>
    <row r="8" spans="1:12" ht="18" customHeight="1">
      <c r="A8" s="55">
        <v>35</v>
      </c>
      <c r="B8" s="55">
        <v>176</v>
      </c>
      <c r="C8" s="84">
        <f t="shared" si="9"/>
        <v>6160</v>
      </c>
      <c r="D8" s="55">
        <f t="shared" si="10"/>
        <v>5894</v>
      </c>
      <c r="E8" s="55">
        <v>6160</v>
      </c>
      <c r="F8" s="55">
        <v>11100</v>
      </c>
      <c r="G8" s="55">
        <v>266</v>
      </c>
      <c r="H8" s="84">
        <v>959</v>
      </c>
      <c r="I8" s="55">
        <v>7500</v>
      </c>
      <c r="J8" s="84">
        <f t="shared" si="12"/>
        <v>450</v>
      </c>
      <c r="K8" s="84">
        <f t="shared" si="13"/>
        <v>130</v>
      </c>
      <c r="L8" s="84">
        <f t="shared" si="14"/>
        <v>7699</v>
      </c>
    </row>
    <row r="9" spans="1:12" ht="18" customHeight="1">
      <c r="A9" s="55">
        <v>40</v>
      </c>
      <c r="B9" s="55">
        <v>176</v>
      </c>
      <c r="C9" s="84">
        <f t="shared" si="9"/>
        <v>7040</v>
      </c>
      <c r="D9" s="55">
        <f t="shared" si="10"/>
        <v>6774</v>
      </c>
      <c r="E9" s="55">
        <f t="shared" si="11"/>
        <v>7040</v>
      </c>
      <c r="F9" s="55">
        <v>11100</v>
      </c>
      <c r="G9" s="55">
        <v>266</v>
      </c>
      <c r="H9" s="84">
        <v>959</v>
      </c>
      <c r="I9" s="55">
        <v>7500</v>
      </c>
      <c r="J9" s="84">
        <f t="shared" si="12"/>
        <v>450</v>
      </c>
      <c r="K9" s="84">
        <f t="shared" si="13"/>
        <v>149</v>
      </c>
      <c r="L9" s="84">
        <f t="shared" si="14"/>
        <v>8598</v>
      </c>
    </row>
    <row r="10" spans="1:12" ht="18" customHeight="1">
      <c r="A10" s="55">
        <v>45</v>
      </c>
      <c r="B10" s="55">
        <v>176</v>
      </c>
      <c r="C10" s="84">
        <f t="shared" ref="C10" si="15">A10*B10</f>
        <v>7920</v>
      </c>
      <c r="D10" s="55">
        <f t="shared" si="10"/>
        <v>7654</v>
      </c>
      <c r="E10" s="55">
        <v>7920</v>
      </c>
      <c r="F10" s="55">
        <v>11100</v>
      </c>
      <c r="G10" s="55">
        <v>266</v>
      </c>
      <c r="H10" s="84">
        <v>959</v>
      </c>
      <c r="I10" s="55">
        <v>8700</v>
      </c>
      <c r="J10" s="84">
        <f t="shared" ref="J10" si="16">ROUND(I10*0.06,0)</f>
        <v>522</v>
      </c>
      <c r="K10" s="84">
        <f t="shared" ref="K10" si="17">ROUND(C10*0.0211,0)</f>
        <v>167</v>
      </c>
      <c r="L10" s="84">
        <f t="shared" ref="L10" si="18">C10+H10+J10+K10</f>
        <v>9568</v>
      </c>
    </row>
    <row r="11" spans="1:12" ht="18" customHeight="1">
      <c r="A11" s="55">
        <v>46</v>
      </c>
      <c r="B11" s="55">
        <v>176</v>
      </c>
      <c r="C11" s="84">
        <f t="shared" si="9"/>
        <v>8096</v>
      </c>
      <c r="D11" s="55">
        <f t="shared" si="10"/>
        <v>7830</v>
      </c>
      <c r="E11" s="55">
        <f t="shared" si="11"/>
        <v>8096</v>
      </c>
      <c r="F11" s="55">
        <v>11100</v>
      </c>
      <c r="G11" s="55">
        <v>266</v>
      </c>
      <c r="H11" s="84">
        <v>959</v>
      </c>
      <c r="I11" s="55">
        <v>8700</v>
      </c>
      <c r="J11" s="84">
        <f t="shared" si="12"/>
        <v>522</v>
      </c>
      <c r="K11" s="84">
        <f t="shared" si="13"/>
        <v>171</v>
      </c>
      <c r="L11" s="84">
        <f t="shared" si="14"/>
        <v>9748</v>
      </c>
    </row>
    <row r="12" spans="1:12" ht="18" customHeight="1">
      <c r="A12" s="55">
        <v>50</v>
      </c>
      <c r="B12" s="55">
        <v>176</v>
      </c>
      <c r="C12" s="84">
        <f t="shared" si="9"/>
        <v>8800</v>
      </c>
      <c r="D12" s="55">
        <f t="shared" si="10"/>
        <v>8534</v>
      </c>
      <c r="E12" s="55">
        <f t="shared" si="11"/>
        <v>8800</v>
      </c>
      <c r="F12" s="55">
        <v>11100</v>
      </c>
      <c r="G12" s="55">
        <v>266</v>
      </c>
      <c r="H12" s="84">
        <v>959</v>
      </c>
      <c r="I12" s="55">
        <v>9900</v>
      </c>
      <c r="J12" s="84">
        <f t="shared" si="12"/>
        <v>594</v>
      </c>
      <c r="K12" s="84">
        <f t="shared" si="13"/>
        <v>186</v>
      </c>
      <c r="L12" s="84">
        <f t="shared" si="14"/>
        <v>10539</v>
      </c>
    </row>
    <row r="13" spans="1:12" ht="18" customHeight="1">
      <c r="A13" s="55">
        <v>60</v>
      </c>
      <c r="B13" s="55">
        <v>176</v>
      </c>
      <c r="C13" s="84">
        <f t="shared" si="9"/>
        <v>10560</v>
      </c>
      <c r="D13" s="55">
        <f t="shared" si="10"/>
        <v>10294</v>
      </c>
      <c r="E13" s="55">
        <f t="shared" si="11"/>
        <v>10560</v>
      </c>
      <c r="F13" s="55">
        <v>11100</v>
      </c>
      <c r="G13" s="55">
        <v>266</v>
      </c>
      <c r="H13" s="84">
        <v>959</v>
      </c>
      <c r="I13" s="55">
        <v>11100</v>
      </c>
      <c r="J13" s="84">
        <f t="shared" si="12"/>
        <v>666</v>
      </c>
      <c r="K13" s="84">
        <f t="shared" si="13"/>
        <v>223</v>
      </c>
      <c r="L13" s="84">
        <f t="shared" si="14"/>
        <v>12408</v>
      </c>
    </row>
    <row r="14" spans="1:12" ht="18" customHeight="1">
      <c r="A14" s="55">
        <v>65</v>
      </c>
      <c r="B14" s="55">
        <v>176</v>
      </c>
      <c r="C14" s="84">
        <f t="shared" si="9"/>
        <v>11440</v>
      </c>
      <c r="D14" s="55">
        <f t="shared" si="10"/>
        <v>11139</v>
      </c>
      <c r="E14" s="55">
        <f t="shared" si="11"/>
        <v>11440</v>
      </c>
      <c r="F14" s="55">
        <v>12540</v>
      </c>
      <c r="G14" s="55">
        <v>301</v>
      </c>
      <c r="H14" s="84">
        <v>1080</v>
      </c>
      <c r="I14" s="55">
        <v>12540</v>
      </c>
      <c r="J14" s="84">
        <f t="shared" ref="J14" si="19">ROUND(I14*0.06,0)</f>
        <v>752</v>
      </c>
      <c r="K14" s="84">
        <f t="shared" ref="K14" si="20">ROUND(C14*0.0211,0)</f>
        <v>241</v>
      </c>
      <c r="L14" s="84">
        <f t="shared" si="14"/>
        <v>13513</v>
      </c>
    </row>
    <row r="15" spans="1:12" ht="18" customHeight="1">
      <c r="A15" s="55">
        <v>70</v>
      </c>
      <c r="B15" s="55">
        <v>176</v>
      </c>
      <c r="C15" s="84">
        <f t="shared" si="9"/>
        <v>12320</v>
      </c>
      <c r="D15" s="55">
        <f t="shared" si="10"/>
        <v>12019</v>
      </c>
      <c r="E15" s="55">
        <f t="shared" si="11"/>
        <v>12320</v>
      </c>
      <c r="F15" s="55">
        <v>12540</v>
      </c>
      <c r="G15" s="55">
        <v>301</v>
      </c>
      <c r="H15" s="84">
        <v>1080</v>
      </c>
      <c r="I15" s="55">
        <v>12540</v>
      </c>
      <c r="J15" s="84">
        <f t="shared" si="12"/>
        <v>752</v>
      </c>
      <c r="K15" s="84">
        <f t="shared" si="13"/>
        <v>260</v>
      </c>
      <c r="L15" s="84">
        <f t="shared" si="14"/>
        <v>14412</v>
      </c>
    </row>
    <row r="16" spans="1:12" ht="18" customHeight="1">
      <c r="A16" s="55">
        <v>80</v>
      </c>
      <c r="B16" s="55">
        <v>176</v>
      </c>
      <c r="C16" s="84">
        <f>A16*B16</f>
        <v>14080</v>
      </c>
      <c r="D16" s="55">
        <f>C16-G16</f>
        <v>13700</v>
      </c>
      <c r="E16" s="55">
        <f>C16</f>
        <v>14080</v>
      </c>
      <c r="F16" s="55">
        <v>15840</v>
      </c>
      <c r="G16" s="55">
        <v>380</v>
      </c>
      <c r="H16" s="84">
        <v>1357</v>
      </c>
      <c r="I16" s="55">
        <v>15840</v>
      </c>
      <c r="J16" s="84">
        <f>ROUND(I16*0.06,0)</f>
        <v>950</v>
      </c>
      <c r="K16" s="84">
        <f>ROUND(C16*0.0211,0)</f>
        <v>297</v>
      </c>
      <c r="L16" s="84">
        <f>C16+H16+J16+K16</f>
        <v>16684</v>
      </c>
    </row>
    <row r="17" spans="1:16" ht="18" customHeight="1">
      <c r="A17" s="55">
        <v>100</v>
      </c>
      <c r="B17" s="55">
        <v>176</v>
      </c>
      <c r="C17" s="84">
        <f t="shared" si="9"/>
        <v>17600</v>
      </c>
      <c r="D17" s="55">
        <f t="shared" si="10"/>
        <v>17171</v>
      </c>
      <c r="E17" s="55">
        <f t="shared" si="11"/>
        <v>17600</v>
      </c>
      <c r="F17" s="55">
        <v>17880</v>
      </c>
      <c r="G17" s="55">
        <v>429</v>
      </c>
      <c r="H17" s="84">
        <v>1528</v>
      </c>
      <c r="I17" s="55">
        <v>17880</v>
      </c>
      <c r="J17" s="84">
        <f t="shared" si="12"/>
        <v>1073</v>
      </c>
      <c r="K17" s="84">
        <f t="shared" si="13"/>
        <v>371</v>
      </c>
      <c r="L17" s="84">
        <f t="shared" si="14"/>
        <v>20572</v>
      </c>
    </row>
    <row r="18" spans="1:16" ht="18" customHeight="1">
      <c r="A18" s="55">
        <v>120</v>
      </c>
      <c r="B18" s="55">
        <v>176</v>
      </c>
      <c r="C18" s="84">
        <f t="shared" si="9"/>
        <v>21120</v>
      </c>
      <c r="D18" s="55">
        <f t="shared" si="10"/>
        <v>20592</v>
      </c>
      <c r="E18" s="55">
        <f t="shared" si="11"/>
        <v>21120</v>
      </c>
      <c r="F18" s="55">
        <v>22000</v>
      </c>
      <c r="G18" s="55">
        <v>528</v>
      </c>
      <c r="H18" s="84">
        <v>1874</v>
      </c>
      <c r="I18" s="55">
        <v>22000</v>
      </c>
      <c r="J18" s="84">
        <f t="shared" si="12"/>
        <v>1320</v>
      </c>
      <c r="K18" s="84">
        <f t="shared" si="13"/>
        <v>446</v>
      </c>
      <c r="L18" s="84">
        <f t="shared" si="14"/>
        <v>24760</v>
      </c>
    </row>
    <row r="19" spans="1:16" ht="18" customHeight="1">
      <c r="A19" s="55">
        <v>130</v>
      </c>
      <c r="B19" s="55">
        <v>176</v>
      </c>
      <c r="C19" s="84">
        <f t="shared" si="9"/>
        <v>22880</v>
      </c>
      <c r="D19" s="55">
        <f t="shared" si="10"/>
        <v>22326</v>
      </c>
      <c r="E19" s="55">
        <f t="shared" si="11"/>
        <v>22880</v>
      </c>
      <c r="F19" s="55">
        <v>23100</v>
      </c>
      <c r="G19" s="55">
        <v>554</v>
      </c>
      <c r="H19" s="84">
        <v>1967</v>
      </c>
      <c r="I19" s="55">
        <v>22000</v>
      </c>
      <c r="J19" s="84">
        <f t="shared" si="12"/>
        <v>1320</v>
      </c>
      <c r="K19" s="84">
        <f>ROUND(C19*0.0211,0)</f>
        <v>483</v>
      </c>
      <c r="L19" s="84">
        <f t="shared" si="14"/>
        <v>26650</v>
      </c>
    </row>
    <row r="20" spans="1:16" ht="18" customHeight="1">
      <c r="A20" s="55">
        <v>150</v>
      </c>
      <c r="B20" s="55">
        <v>176</v>
      </c>
      <c r="C20" s="84">
        <f t="shared" si="9"/>
        <v>26400</v>
      </c>
      <c r="D20" s="55">
        <f t="shared" si="10"/>
        <v>25766</v>
      </c>
      <c r="E20" s="55">
        <f t="shared" si="11"/>
        <v>26400</v>
      </c>
      <c r="F20" s="55">
        <v>26400</v>
      </c>
      <c r="G20" s="55">
        <v>634</v>
      </c>
      <c r="H20" s="84">
        <v>2244</v>
      </c>
      <c r="I20" s="55">
        <v>26400</v>
      </c>
      <c r="J20" s="84">
        <f t="shared" si="12"/>
        <v>1584</v>
      </c>
      <c r="K20" s="84">
        <f t="shared" si="13"/>
        <v>557</v>
      </c>
      <c r="L20" s="84">
        <f t="shared" si="14"/>
        <v>30785</v>
      </c>
    </row>
    <row r="21" spans="1:16">
      <c r="A21" s="64" t="s">
        <v>107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</row>
    <row r="24" spans="1:16">
      <c r="A24" s="32" t="s">
        <v>89</v>
      </c>
    </row>
    <row r="25" spans="1:16" ht="39.75" customHeight="1">
      <c r="A25" s="69" t="s">
        <v>80</v>
      </c>
      <c r="B25" s="69" t="s">
        <v>81</v>
      </c>
      <c r="C25" s="66" t="s">
        <v>120</v>
      </c>
      <c r="D25" s="66" t="s">
        <v>118</v>
      </c>
      <c r="E25" s="66" t="s">
        <v>124</v>
      </c>
      <c r="F25" s="66" t="s">
        <v>128</v>
      </c>
      <c r="G25" s="75" t="s">
        <v>125</v>
      </c>
      <c r="H25" s="75" t="s">
        <v>122</v>
      </c>
      <c r="I25" s="75" t="s">
        <v>117</v>
      </c>
      <c r="J25" s="75" t="s">
        <v>119</v>
      </c>
      <c r="K25" s="76" t="s">
        <v>126</v>
      </c>
      <c r="L25" s="66" t="s">
        <v>127</v>
      </c>
      <c r="M25" s="70" t="s">
        <v>129</v>
      </c>
      <c r="N25" s="70" t="s">
        <v>121</v>
      </c>
      <c r="O25" s="79" t="s">
        <v>130</v>
      </c>
    </row>
    <row r="26" spans="1:16">
      <c r="A26" s="55">
        <v>2</v>
      </c>
      <c r="B26" s="55">
        <v>40</v>
      </c>
      <c r="C26" s="55">
        <v>176</v>
      </c>
      <c r="D26" s="84">
        <f>B26*C26</f>
        <v>7040</v>
      </c>
      <c r="E26" s="83">
        <f>D26-G26</f>
        <v>6774</v>
      </c>
      <c r="F26" s="83">
        <v>11100</v>
      </c>
      <c r="G26" s="55">
        <v>266</v>
      </c>
      <c r="H26" s="84">
        <v>959</v>
      </c>
      <c r="I26" s="83">
        <v>11100</v>
      </c>
      <c r="J26" s="84">
        <f>ROUND(I26*0.06,0)</f>
        <v>666</v>
      </c>
      <c r="K26" s="84">
        <f>ROUND(D26*0.0211,0)</f>
        <v>149</v>
      </c>
      <c r="L26" s="84">
        <f>SUM(D26,H26,J26:K26)</f>
        <v>8814</v>
      </c>
      <c r="M26" s="86">
        <f>H26/30</f>
        <v>31.966666666666665</v>
      </c>
      <c r="N26" s="86">
        <f>J26/30</f>
        <v>22.2</v>
      </c>
      <c r="O26" s="86">
        <f>G26/30</f>
        <v>8.8666666666666671</v>
      </c>
      <c r="P26">
        <v>10560</v>
      </c>
    </row>
    <row r="27" spans="1:16">
      <c r="A27" s="55">
        <v>3</v>
      </c>
      <c r="B27" s="55">
        <v>40</v>
      </c>
      <c r="C27" s="55">
        <v>176</v>
      </c>
      <c r="D27" s="84">
        <f t="shared" ref="D27:D32" si="21">B27*C27</f>
        <v>7040</v>
      </c>
      <c r="E27" s="83">
        <f t="shared" ref="E27:E32" si="22">D27-G27</f>
        <v>6660</v>
      </c>
      <c r="F27" s="83">
        <v>15840</v>
      </c>
      <c r="G27" s="83">
        <v>380</v>
      </c>
      <c r="H27" s="84">
        <v>1357</v>
      </c>
      <c r="I27" s="83">
        <v>15840</v>
      </c>
      <c r="J27" s="84">
        <f t="shared" ref="J27:J32" si="23">ROUND(I27*0.06,0)</f>
        <v>950</v>
      </c>
      <c r="K27" s="84">
        <f t="shared" ref="K27:K32" si="24">ROUND(D27*0.0211,0)</f>
        <v>149</v>
      </c>
      <c r="L27" s="84">
        <f t="shared" ref="L27:L32" si="25">SUM(D27,H27,J27:K27)</f>
        <v>9496</v>
      </c>
      <c r="M27" s="86">
        <f t="shared" ref="M27:M32" si="26">H27/30</f>
        <v>45.233333333333334</v>
      </c>
      <c r="N27" s="86">
        <f t="shared" ref="N27:N32" si="27">J27/30</f>
        <v>31.666666666666668</v>
      </c>
      <c r="O27" s="86">
        <f t="shared" ref="O27:O32" si="28">G27/30</f>
        <v>12.666666666666666</v>
      </c>
      <c r="P27">
        <v>15840</v>
      </c>
    </row>
    <row r="28" spans="1:16">
      <c r="A28" s="55">
        <v>4</v>
      </c>
      <c r="B28" s="55">
        <v>40</v>
      </c>
      <c r="C28" s="55">
        <v>176</v>
      </c>
      <c r="D28" s="84">
        <f t="shared" si="21"/>
        <v>7040</v>
      </c>
      <c r="E28" s="83">
        <f t="shared" si="22"/>
        <v>6512</v>
      </c>
      <c r="F28" s="83">
        <v>22000</v>
      </c>
      <c r="G28" s="83">
        <v>528</v>
      </c>
      <c r="H28" s="84">
        <v>1874</v>
      </c>
      <c r="I28" s="83">
        <v>22000</v>
      </c>
      <c r="J28" s="84">
        <f t="shared" si="23"/>
        <v>1320</v>
      </c>
      <c r="K28" s="84">
        <f t="shared" si="24"/>
        <v>149</v>
      </c>
      <c r="L28" s="84">
        <f t="shared" si="25"/>
        <v>10383</v>
      </c>
      <c r="M28" s="86">
        <f>H28/30</f>
        <v>62.466666666666669</v>
      </c>
      <c r="N28" s="86">
        <f t="shared" si="27"/>
        <v>44</v>
      </c>
      <c r="O28" s="86">
        <f t="shared" si="28"/>
        <v>17.600000000000001</v>
      </c>
      <c r="P28">
        <v>21120</v>
      </c>
    </row>
    <row r="29" spans="1:16">
      <c r="A29" s="55">
        <v>5</v>
      </c>
      <c r="B29" s="55">
        <v>40</v>
      </c>
      <c r="C29" s="55">
        <v>176</v>
      </c>
      <c r="D29" s="84">
        <f t="shared" si="21"/>
        <v>7040</v>
      </c>
      <c r="E29" s="83">
        <f t="shared" si="22"/>
        <v>6406</v>
      </c>
      <c r="F29" s="83">
        <v>26400</v>
      </c>
      <c r="G29" s="83">
        <v>634</v>
      </c>
      <c r="H29" s="84">
        <v>2244</v>
      </c>
      <c r="I29" s="83">
        <v>26400</v>
      </c>
      <c r="J29" s="84">
        <f t="shared" si="23"/>
        <v>1584</v>
      </c>
      <c r="K29" s="84">
        <f t="shared" si="24"/>
        <v>149</v>
      </c>
      <c r="L29" s="84">
        <f t="shared" si="25"/>
        <v>11017</v>
      </c>
      <c r="M29" s="86">
        <f t="shared" si="26"/>
        <v>74.8</v>
      </c>
      <c r="N29" s="86">
        <f t="shared" si="27"/>
        <v>52.8</v>
      </c>
      <c r="O29" s="86">
        <f t="shared" si="28"/>
        <v>21.133333333333333</v>
      </c>
      <c r="P29">
        <v>26400</v>
      </c>
    </row>
    <row r="30" spans="1:16">
      <c r="A30" s="55">
        <v>6</v>
      </c>
      <c r="B30" s="55">
        <v>40</v>
      </c>
      <c r="C30" s="55">
        <v>176</v>
      </c>
      <c r="D30" s="84">
        <f t="shared" si="21"/>
        <v>7040</v>
      </c>
      <c r="E30" s="83">
        <f t="shared" si="22"/>
        <v>6276</v>
      </c>
      <c r="F30" s="83">
        <v>31800</v>
      </c>
      <c r="G30" s="83">
        <v>764</v>
      </c>
      <c r="H30" s="84">
        <v>2704</v>
      </c>
      <c r="I30" s="83">
        <v>31800</v>
      </c>
      <c r="J30" s="84">
        <f t="shared" si="23"/>
        <v>1908</v>
      </c>
      <c r="K30" s="84">
        <f t="shared" si="24"/>
        <v>149</v>
      </c>
      <c r="L30" s="84">
        <f t="shared" si="25"/>
        <v>11801</v>
      </c>
      <c r="M30" s="86">
        <f t="shared" si="26"/>
        <v>90.13333333333334</v>
      </c>
      <c r="N30" s="86">
        <f t="shared" si="27"/>
        <v>63.6</v>
      </c>
      <c r="O30" s="86">
        <f t="shared" si="28"/>
        <v>25.466666666666665</v>
      </c>
      <c r="P30">
        <v>31680</v>
      </c>
    </row>
    <row r="31" spans="1:16">
      <c r="A31" s="55">
        <v>7</v>
      </c>
      <c r="B31" s="55">
        <v>40</v>
      </c>
      <c r="C31" s="55">
        <v>176</v>
      </c>
      <c r="D31" s="84">
        <f t="shared" si="21"/>
        <v>7040</v>
      </c>
      <c r="E31" s="83">
        <f t="shared" si="22"/>
        <v>6124</v>
      </c>
      <c r="F31" s="83">
        <v>38200</v>
      </c>
      <c r="G31" s="83">
        <v>916</v>
      </c>
      <c r="H31" s="84">
        <v>3246</v>
      </c>
      <c r="I31" s="83">
        <v>38200</v>
      </c>
      <c r="J31" s="84">
        <f t="shared" si="23"/>
        <v>2292</v>
      </c>
      <c r="K31" s="84">
        <f t="shared" si="24"/>
        <v>149</v>
      </c>
      <c r="L31" s="84">
        <f t="shared" si="25"/>
        <v>12727</v>
      </c>
      <c r="M31" s="86">
        <f t="shared" si="26"/>
        <v>108.2</v>
      </c>
      <c r="N31" s="86">
        <f t="shared" si="27"/>
        <v>76.400000000000006</v>
      </c>
      <c r="O31" s="86">
        <f t="shared" si="28"/>
        <v>30.533333333333335</v>
      </c>
      <c r="P31">
        <v>36960</v>
      </c>
    </row>
    <row r="32" spans="1:16">
      <c r="A32" s="55">
        <v>8</v>
      </c>
      <c r="B32" s="55">
        <v>40</v>
      </c>
      <c r="C32" s="55">
        <v>176</v>
      </c>
      <c r="D32" s="84">
        <f t="shared" si="21"/>
        <v>7040</v>
      </c>
      <c r="E32" s="83">
        <f t="shared" si="22"/>
        <v>5986</v>
      </c>
      <c r="F32" s="83">
        <v>43900</v>
      </c>
      <c r="G32" s="83">
        <v>1054</v>
      </c>
      <c r="H32" s="84">
        <v>3731</v>
      </c>
      <c r="I32" s="83">
        <v>43900</v>
      </c>
      <c r="J32" s="84">
        <f t="shared" si="23"/>
        <v>2634</v>
      </c>
      <c r="K32" s="84">
        <f t="shared" si="24"/>
        <v>149</v>
      </c>
      <c r="L32" s="84">
        <f t="shared" si="25"/>
        <v>13554</v>
      </c>
      <c r="M32" s="86">
        <f t="shared" si="26"/>
        <v>124.36666666666666</v>
      </c>
      <c r="N32" s="86">
        <f t="shared" si="27"/>
        <v>87.8</v>
      </c>
      <c r="O32" s="86">
        <f t="shared" si="28"/>
        <v>35.133333333333333</v>
      </c>
      <c r="P32">
        <v>42240</v>
      </c>
    </row>
    <row r="35" spans="1:15">
      <c r="A35" s="140" t="s">
        <v>91</v>
      </c>
      <c r="B35" s="140"/>
    </row>
    <row r="36" spans="1:15" ht="48.6">
      <c r="A36" s="70" t="s">
        <v>139</v>
      </c>
      <c r="B36" s="70" t="s">
        <v>140</v>
      </c>
      <c r="C36" s="71" t="s">
        <v>86</v>
      </c>
      <c r="D36" s="69" t="s">
        <v>80</v>
      </c>
      <c r="E36" s="69" t="s">
        <v>81</v>
      </c>
      <c r="F36" s="66" t="s">
        <v>120</v>
      </c>
      <c r="G36" s="66" t="s">
        <v>118</v>
      </c>
      <c r="H36" s="66" t="s">
        <v>124</v>
      </c>
      <c r="I36" s="66" t="s">
        <v>128</v>
      </c>
      <c r="J36" s="75" t="s">
        <v>125</v>
      </c>
      <c r="K36" s="75" t="s">
        <v>122</v>
      </c>
      <c r="L36" s="66" t="s">
        <v>117</v>
      </c>
      <c r="M36" s="66" t="s">
        <v>119</v>
      </c>
      <c r="N36" s="76" t="s">
        <v>126</v>
      </c>
      <c r="O36" s="80" t="s">
        <v>127</v>
      </c>
    </row>
    <row r="37" spans="1:15">
      <c r="A37" s="36">
        <v>45054</v>
      </c>
      <c r="B37" s="36">
        <v>45054</v>
      </c>
      <c r="C37" s="37">
        <f>_xlfn.DAYS(B37,A37)+1</f>
        <v>1</v>
      </c>
      <c r="D37" s="55">
        <v>2</v>
      </c>
      <c r="E37" s="90">
        <v>30</v>
      </c>
      <c r="F37" s="55">
        <v>176</v>
      </c>
      <c r="G37" s="84">
        <f>E37*F37</f>
        <v>5280</v>
      </c>
      <c r="H37" s="55">
        <f>G37-J37</f>
        <v>5271.1333333333332</v>
      </c>
      <c r="I37" s="83">
        <v>11100</v>
      </c>
      <c r="J37" s="55">
        <f>O26*C37</f>
        <v>8.8666666666666671</v>
      </c>
      <c r="K37" s="84">
        <f>M26*C37</f>
        <v>31.966666666666665</v>
      </c>
      <c r="L37" s="55">
        <v>11100</v>
      </c>
      <c r="M37" s="84">
        <f>N26*C37</f>
        <v>22.2</v>
      </c>
      <c r="N37" s="84">
        <f>ROUND(G37*0.0211,0)</f>
        <v>111</v>
      </c>
      <c r="O37" s="84">
        <f>G37+K37+M37+N37</f>
        <v>5445.1666666666661</v>
      </c>
    </row>
    <row r="38" spans="1:15">
      <c r="A38" s="36">
        <v>45058</v>
      </c>
      <c r="B38" s="36">
        <v>45077</v>
      </c>
      <c r="C38" s="37">
        <f>_xlfn.DAYS(B38,A38)+1</f>
        <v>20</v>
      </c>
      <c r="D38" s="55">
        <v>3</v>
      </c>
      <c r="E38" s="90">
        <v>42</v>
      </c>
      <c r="F38" s="55">
        <v>176</v>
      </c>
      <c r="G38" s="84">
        <f t="shared" ref="G38:G43" si="29">E38*F38</f>
        <v>7392</v>
      </c>
      <c r="H38" s="55">
        <f>G38-J38</f>
        <v>7138.666666666667</v>
      </c>
      <c r="I38" s="83">
        <v>15840</v>
      </c>
      <c r="J38" s="55">
        <f t="shared" ref="J38:J43" si="30">O27*C38</f>
        <v>253.33333333333331</v>
      </c>
      <c r="K38" s="84">
        <f t="shared" ref="K38:K42" si="31">M27*C38</f>
        <v>904.66666666666674</v>
      </c>
      <c r="L38" s="55">
        <v>15840</v>
      </c>
      <c r="M38" s="84">
        <f t="shared" ref="M38:M43" si="32">N27*C38</f>
        <v>633.33333333333337</v>
      </c>
      <c r="N38" s="84">
        <f t="shared" ref="N38:N43" si="33">ROUND(G38*0.0211,0)</f>
        <v>156</v>
      </c>
      <c r="O38" s="84">
        <f t="shared" ref="O38:O43" si="34">G38+K38+M38+N38</f>
        <v>9086</v>
      </c>
    </row>
    <row r="39" spans="1:15">
      <c r="A39" s="36">
        <v>45180</v>
      </c>
      <c r="B39" s="36">
        <v>45197</v>
      </c>
      <c r="C39" s="37">
        <f t="shared" ref="C39:C43" si="35">_xlfn.DAYS(B39,A39)+1</f>
        <v>18</v>
      </c>
      <c r="D39" s="55">
        <v>4</v>
      </c>
      <c r="E39" s="90">
        <v>46</v>
      </c>
      <c r="F39" s="55">
        <v>176</v>
      </c>
      <c r="G39" s="84">
        <f t="shared" si="29"/>
        <v>8096</v>
      </c>
      <c r="H39" s="55">
        <f t="shared" ref="H39:H43" si="36">G39-J39</f>
        <v>7779.2</v>
      </c>
      <c r="I39" s="83">
        <v>22000</v>
      </c>
      <c r="J39" s="55">
        <f t="shared" si="30"/>
        <v>316.8</v>
      </c>
      <c r="K39" s="84">
        <f t="shared" si="31"/>
        <v>1124.4000000000001</v>
      </c>
      <c r="L39" s="83">
        <v>22000</v>
      </c>
      <c r="M39" s="84">
        <f t="shared" si="32"/>
        <v>792</v>
      </c>
      <c r="N39" s="84">
        <f t="shared" si="33"/>
        <v>171</v>
      </c>
      <c r="O39" s="84">
        <f t="shared" si="34"/>
        <v>10183.4</v>
      </c>
    </row>
    <row r="40" spans="1:15">
      <c r="A40" s="36">
        <v>45054</v>
      </c>
      <c r="B40" s="36">
        <v>45054</v>
      </c>
      <c r="C40" s="37">
        <f t="shared" si="35"/>
        <v>1</v>
      </c>
      <c r="D40" s="55">
        <v>5</v>
      </c>
      <c r="E40" s="90">
        <v>5</v>
      </c>
      <c r="F40" s="55">
        <v>176</v>
      </c>
      <c r="G40" s="84">
        <f t="shared" si="29"/>
        <v>880</v>
      </c>
      <c r="H40" s="55">
        <f t="shared" si="36"/>
        <v>858.86666666666667</v>
      </c>
      <c r="I40" s="83">
        <v>26400</v>
      </c>
      <c r="J40" s="55">
        <f t="shared" si="30"/>
        <v>21.133333333333333</v>
      </c>
      <c r="K40" s="84">
        <f t="shared" si="31"/>
        <v>74.8</v>
      </c>
      <c r="L40" s="83">
        <v>26400</v>
      </c>
      <c r="M40" s="84">
        <f t="shared" si="32"/>
        <v>52.8</v>
      </c>
      <c r="N40" s="84">
        <f t="shared" si="33"/>
        <v>19</v>
      </c>
      <c r="O40" s="84">
        <f t="shared" si="34"/>
        <v>1026.5999999999999</v>
      </c>
    </row>
    <row r="41" spans="1:15">
      <c r="A41" s="36">
        <v>45187</v>
      </c>
      <c r="B41" s="36">
        <v>45197</v>
      </c>
      <c r="C41" s="37">
        <f t="shared" si="35"/>
        <v>11</v>
      </c>
      <c r="D41" s="55">
        <v>6</v>
      </c>
      <c r="E41" s="90">
        <v>30</v>
      </c>
      <c r="F41" s="55">
        <v>176</v>
      </c>
      <c r="G41" s="84">
        <f t="shared" si="29"/>
        <v>5280</v>
      </c>
      <c r="H41" s="55">
        <f t="shared" si="36"/>
        <v>4999.8666666666668</v>
      </c>
      <c r="I41" s="83">
        <v>31800</v>
      </c>
      <c r="J41" s="55">
        <f t="shared" si="30"/>
        <v>280.13333333333333</v>
      </c>
      <c r="K41" s="84">
        <f t="shared" si="31"/>
        <v>991.4666666666667</v>
      </c>
      <c r="L41" s="83">
        <v>31800</v>
      </c>
      <c r="M41" s="84">
        <f t="shared" si="32"/>
        <v>699.6</v>
      </c>
      <c r="N41" s="84">
        <f t="shared" si="33"/>
        <v>111</v>
      </c>
      <c r="O41" s="84">
        <f t="shared" si="34"/>
        <v>7082.0666666666675</v>
      </c>
    </row>
    <row r="42" spans="1:15">
      <c r="A42" s="36">
        <v>45096</v>
      </c>
      <c r="B42" s="36">
        <v>45104</v>
      </c>
      <c r="C42" s="37">
        <f t="shared" si="35"/>
        <v>9</v>
      </c>
      <c r="D42" s="55">
        <v>7</v>
      </c>
      <c r="E42" s="90">
        <v>35</v>
      </c>
      <c r="F42" s="55">
        <v>176</v>
      </c>
      <c r="G42" s="84">
        <f t="shared" si="29"/>
        <v>6160</v>
      </c>
      <c r="H42" s="55">
        <f t="shared" si="36"/>
        <v>5885.2</v>
      </c>
      <c r="I42" s="83">
        <v>38200</v>
      </c>
      <c r="J42" s="55">
        <f t="shared" si="30"/>
        <v>274.8</v>
      </c>
      <c r="K42" s="84">
        <f t="shared" si="31"/>
        <v>973.80000000000007</v>
      </c>
      <c r="L42" s="83">
        <v>38200</v>
      </c>
      <c r="M42" s="84">
        <f t="shared" si="32"/>
        <v>687.6</v>
      </c>
      <c r="N42" s="84">
        <f t="shared" si="33"/>
        <v>130</v>
      </c>
      <c r="O42" s="84">
        <f t="shared" si="34"/>
        <v>7951.4000000000005</v>
      </c>
    </row>
    <row r="43" spans="1:15">
      <c r="A43" s="36">
        <v>45240</v>
      </c>
      <c r="B43" s="36">
        <v>45260</v>
      </c>
      <c r="C43" s="37">
        <f t="shared" si="35"/>
        <v>21</v>
      </c>
      <c r="D43" s="55">
        <v>8</v>
      </c>
      <c r="E43" s="90">
        <v>120</v>
      </c>
      <c r="F43" s="55">
        <v>176</v>
      </c>
      <c r="G43" s="84">
        <f t="shared" si="29"/>
        <v>21120</v>
      </c>
      <c r="H43" s="55">
        <f t="shared" si="36"/>
        <v>20382.2</v>
      </c>
      <c r="I43" s="83">
        <v>43900</v>
      </c>
      <c r="J43" s="55">
        <f t="shared" si="30"/>
        <v>737.8</v>
      </c>
      <c r="K43" s="84">
        <f>M32*C43</f>
        <v>2611.6999999999998</v>
      </c>
      <c r="L43" s="83">
        <v>43900</v>
      </c>
      <c r="M43" s="84">
        <f t="shared" si="32"/>
        <v>1843.8</v>
      </c>
      <c r="N43" s="84">
        <f t="shared" si="33"/>
        <v>446</v>
      </c>
      <c r="O43" s="84">
        <f t="shared" si="34"/>
        <v>26021.5</v>
      </c>
    </row>
    <row r="44" spans="1:15">
      <c r="A44" s="141" t="s">
        <v>108</v>
      </c>
      <c r="B44" s="141"/>
      <c r="C44" s="39"/>
      <c r="D44" s="39"/>
      <c r="E44" s="40" t="s">
        <v>107</v>
      </c>
    </row>
    <row r="47" spans="1:15">
      <c r="A47" s="142" t="s">
        <v>135</v>
      </c>
      <c r="B47" s="142"/>
    </row>
    <row r="48" spans="1:15">
      <c r="A48" s="143" t="s">
        <v>136</v>
      </c>
      <c r="B48" s="143"/>
      <c r="C48" s="143"/>
      <c r="D48" s="143"/>
      <c r="E48" s="143"/>
      <c r="F48" s="143"/>
      <c r="G48" s="143"/>
    </row>
    <row r="49" spans="1:7">
      <c r="A49" s="143" t="s">
        <v>149</v>
      </c>
      <c r="B49" s="143"/>
      <c r="C49" s="143"/>
      <c r="D49" s="143"/>
      <c r="E49" s="143"/>
      <c r="F49" s="143"/>
      <c r="G49" s="91"/>
    </row>
    <row r="50" spans="1:7">
      <c r="A50" s="88" t="s">
        <v>150</v>
      </c>
      <c r="B50" s="88" t="s">
        <v>151</v>
      </c>
      <c r="C50" s="88" t="s">
        <v>104</v>
      </c>
      <c r="D50" s="88" t="s">
        <v>152</v>
      </c>
      <c r="E50" s="88" t="s">
        <v>98</v>
      </c>
      <c r="F50" s="88" t="s">
        <v>99</v>
      </c>
      <c r="G50" s="88" t="s">
        <v>100</v>
      </c>
    </row>
    <row r="51" spans="1:7">
      <c r="A51" s="144" t="s">
        <v>145</v>
      </c>
      <c r="B51" s="144" t="s">
        <v>146</v>
      </c>
      <c r="C51" s="146" t="s">
        <v>155</v>
      </c>
      <c r="D51" s="92" t="s">
        <v>153</v>
      </c>
      <c r="E51" s="89" t="s">
        <v>147</v>
      </c>
      <c r="F51" s="89">
        <v>21.9</v>
      </c>
      <c r="G51" s="82">
        <v>21</v>
      </c>
    </row>
    <row r="52" spans="1:7">
      <c r="A52" s="145"/>
      <c r="B52" s="145"/>
      <c r="C52" s="146"/>
      <c r="D52" s="92" t="s">
        <v>154</v>
      </c>
      <c r="E52" s="87" t="s">
        <v>148</v>
      </c>
      <c r="F52" s="89">
        <v>20</v>
      </c>
      <c r="G52" s="82">
        <v>20</v>
      </c>
    </row>
    <row r="53" spans="1:7">
      <c r="A53" s="142" t="s">
        <v>137</v>
      </c>
      <c r="B53" s="142"/>
    </row>
    <row r="54" spans="1:7" ht="32.4">
      <c r="A54" s="47" t="s">
        <v>87</v>
      </c>
      <c r="B54" s="47" t="s">
        <v>88</v>
      </c>
      <c r="C54" s="47" t="s">
        <v>105</v>
      </c>
      <c r="D54" s="88" t="s">
        <v>104</v>
      </c>
      <c r="E54" s="45" t="s">
        <v>115</v>
      </c>
      <c r="F54" s="88" t="s">
        <v>99</v>
      </c>
    </row>
    <row r="55" spans="1:7">
      <c r="A55" s="36">
        <v>45000</v>
      </c>
      <c r="B55" s="36">
        <v>45016</v>
      </c>
      <c r="C55" s="37">
        <f>_xlfn.DAYS(B55,A55)+1</f>
        <v>17</v>
      </c>
      <c r="D55" s="48">
        <v>40</v>
      </c>
      <c r="E55" s="48">
        <v>31</v>
      </c>
      <c r="F55" s="89">
        <f>C55/E55*D55</f>
        <v>21.93548387096774</v>
      </c>
    </row>
    <row r="56" spans="1:7">
      <c r="A56" s="141" t="s">
        <v>108</v>
      </c>
      <c r="B56" s="141"/>
      <c r="D56" s="141" t="s">
        <v>108</v>
      </c>
      <c r="E56" s="141"/>
    </row>
  </sheetData>
  <mergeCells count="12">
    <mergeCell ref="A1:L1"/>
    <mergeCell ref="A35:B35"/>
    <mergeCell ref="A44:B44"/>
    <mergeCell ref="A47:B47"/>
    <mergeCell ref="A56:B56"/>
    <mergeCell ref="D56:E56"/>
    <mergeCell ref="A48:G48"/>
    <mergeCell ref="A49:F49"/>
    <mergeCell ref="A51:A52"/>
    <mergeCell ref="B51:B52"/>
    <mergeCell ref="C51:C52"/>
    <mergeCell ref="A53:B53"/>
  </mergeCells>
  <phoneticPr fontId="1" type="noConversion"/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719C8-ACD6-43B0-8814-FFEEF2B22792}">
  <sheetPr>
    <pageSetUpPr fitToPage="1"/>
  </sheetPr>
  <dimension ref="A1:P39"/>
  <sheetViews>
    <sheetView topLeftCell="A13" zoomScaleNormal="100" workbookViewId="0">
      <selection activeCell="J32" sqref="J32"/>
    </sheetView>
  </sheetViews>
  <sheetFormatPr defaultRowHeight="16.2"/>
  <cols>
    <col min="1" max="1" width="10.6640625" customWidth="1"/>
    <col min="3" max="3" width="10.109375" customWidth="1"/>
    <col min="4" max="4" width="10.88671875" customWidth="1"/>
    <col min="5" max="5" width="14.44140625" customWidth="1"/>
    <col min="6" max="6" width="11.21875" customWidth="1"/>
    <col min="7" max="7" width="9.6640625" customWidth="1"/>
    <col min="8" max="8" width="10.77734375" customWidth="1"/>
    <col min="9" max="9" width="10.21875" customWidth="1"/>
    <col min="11" max="11" width="18.33203125" customWidth="1"/>
    <col min="12" max="12" width="13.88671875" customWidth="1"/>
    <col min="13" max="13" width="10.44140625" customWidth="1"/>
    <col min="14" max="14" width="18.21875" customWidth="1"/>
    <col min="15" max="15" width="13.77734375" customWidth="1"/>
    <col min="16" max="16" width="0" hidden="1" customWidth="1"/>
  </cols>
  <sheetData>
    <row r="1" spans="1:12" ht="37.5" customHeight="1">
      <c r="A1" s="138" t="s">
        <v>142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</row>
    <row r="2" spans="1:12">
      <c r="A2" s="32" t="s">
        <v>90</v>
      </c>
    </row>
    <row r="3" spans="1:12" ht="42" customHeight="1">
      <c r="A3" s="93" t="s">
        <v>123</v>
      </c>
      <c r="B3" s="94" t="s">
        <v>120</v>
      </c>
      <c r="C3" s="94" t="s">
        <v>118</v>
      </c>
      <c r="D3" s="94" t="s">
        <v>124</v>
      </c>
      <c r="E3" s="95" t="s">
        <v>116</v>
      </c>
      <c r="F3" s="95" t="s">
        <v>92</v>
      </c>
      <c r="G3" s="96" t="s">
        <v>125</v>
      </c>
      <c r="H3" s="96" t="s">
        <v>122</v>
      </c>
      <c r="I3" s="96" t="s">
        <v>117</v>
      </c>
      <c r="J3" s="96" t="s">
        <v>119</v>
      </c>
      <c r="K3" s="97" t="s">
        <v>126</v>
      </c>
      <c r="L3" s="94" t="s">
        <v>127</v>
      </c>
    </row>
    <row r="4" spans="1:12">
      <c r="A4" s="55">
        <v>18</v>
      </c>
      <c r="B4" s="55">
        <v>183</v>
      </c>
      <c r="C4" s="98">
        <f t="shared" ref="C4" si="0">A4*B4</f>
        <v>3294</v>
      </c>
      <c r="D4" s="55">
        <f t="shared" ref="D4" si="1">C4-G4</f>
        <v>3028</v>
      </c>
      <c r="E4" s="55">
        <f t="shared" ref="E4" si="2">C4</f>
        <v>3294</v>
      </c>
      <c r="F4" s="55">
        <v>11100</v>
      </c>
      <c r="G4" s="55">
        <v>266</v>
      </c>
      <c r="H4" s="98">
        <v>959</v>
      </c>
      <c r="I4" s="55">
        <v>4500</v>
      </c>
      <c r="J4" s="98">
        <f t="shared" ref="J4" si="3">ROUND(I4*0.06,0)</f>
        <v>270</v>
      </c>
      <c r="K4" s="98">
        <f t="shared" ref="K4" si="4">ROUND(C4*0.0211,0)</f>
        <v>70</v>
      </c>
      <c r="L4" s="98">
        <f>C4+H4+J4+K4</f>
        <v>4593</v>
      </c>
    </row>
    <row r="5" spans="1:12" ht="18.75" customHeight="1">
      <c r="A5" s="55">
        <v>20</v>
      </c>
      <c r="B5" s="55">
        <v>183</v>
      </c>
      <c r="C5" s="98">
        <f t="shared" ref="C5:C15" si="5">A5*B5</f>
        <v>3660</v>
      </c>
      <c r="D5" s="55">
        <f t="shared" ref="D5:D15" si="6">C5-G5</f>
        <v>3394</v>
      </c>
      <c r="E5" s="55">
        <f t="shared" ref="E5:E15" si="7">C5</f>
        <v>3660</v>
      </c>
      <c r="F5" s="55">
        <v>11100</v>
      </c>
      <c r="G5" s="55">
        <v>266</v>
      </c>
      <c r="H5" s="98">
        <v>959</v>
      </c>
      <c r="I5" s="55">
        <v>4500</v>
      </c>
      <c r="J5" s="98">
        <f t="shared" ref="J5:J15" si="8">ROUND(I5*0.06,0)</f>
        <v>270</v>
      </c>
      <c r="K5" s="98">
        <f t="shared" ref="K5:K15" si="9">ROUND(C5*0.0211,0)</f>
        <v>77</v>
      </c>
      <c r="L5" s="98">
        <f t="shared" ref="L5:L15" si="10">C5+H5+J5+K5</f>
        <v>4966</v>
      </c>
    </row>
    <row r="6" spans="1:12" ht="18.75" customHeight="1">
      <c r="A6" s="55">
        <v>30</v>
      </c>
      <c r="B6" s="55">
        <v>183</v>
      </c>
      <c r="C6" s="98">
        <f t="shared" si="5"/>
        <v>5490</v>
      </c>
      <c r="D6" s="55">
        <f t="shared" si="6"/>
        <v>5224</v>
      </c>
      <c r="E6" s="55">
        <f t="shared" si="7"/>
        <v>5490</v>
      </c>
      <c r="F6" s="55">
        <v>11100</v>
      </c>
      <c r="G6" s="55">
        <v>266</v>
      </c>
      <c r="H6" s="98">
        <v>959</v>
      </c>
      <c r="I6" s="55">
        <v>6000</v>
      </c>
      <c r="J6" s="98">
        <f t="shared" si="8"/>
        <v>360</v>
      </c>
      <c r="K6" s="98">
        <f t="shared" si="9"/>
        <v>116</v>
      </c>
      <c r="L6" s="98">
        <f t="shared" si="10"/>
        <v>6925</v>
      </c>
    </row>
    <row r="7" spans="1:12" ht="18.75" customHeight="1">
      <c r="A7" s="55">
        <v>40</v>
      </c>
      <c r="B7" s="55">
        <v>183</v>
      </c>
      <c r="C7" s="98">
        <f t="shared" si="5"/>
        <v>7320</v>
      </c>
      <c r="D7" s="55">
        <f t="shared" si="6"/>
        <v>7054</v>
      </c>
      <c r="E7" s="55">
        <f t="shared" si="7"/>
        <v>7320</v>
      </c>
      <c r="F7" s="55">
        <v>11100</v>
      </c>
      <c r="G7" s="55">
        <v>266</v>
      </c>
      <c r="H7" s="98">
        <v>959</v>
      </c>
      <c r="I7" s="55">
        <v>7500</v>
      </c>
      <c r="J7" s="98">
        <f t="shared" si="8"/>
        <v>450</v>
      </c>
      <c r="K7" s="98">
        <f t="shared" si="9"/>
        <v>154</v>
      </c>
      <c r="L7" s="98">
        <f t="shared" si="10"/>
        <v>8883</v>
      </c>
    </row>
    <row r="8" spans="1:12" ht="18.75" customHeight="1">
      <c r="A8" s="55">
        <v>46</v>
      </c>
      <c r="B8" s="55">
        <v>183</v>
      </c>
      <c r="C8" s="98">
        <f t="shared" si="5"/>
        <v>8418</v>
      </c>
      <c r="D8" s="55">
        <f t="shared" si="6"/>
        <v>8152</v>
      </c>
      <c r="E8" s="55">
        <f t="shared" si="7"/>
        <v>8418</v>
      </c>
      <c r="F8" s="55">
        <v>11100</v>
      </c>
      <c r="G8" s="55">
        <v>266</v>
      </c>
      <c r="H8" s="98">
        <v>959</v>
      </c>
      <c r="I8" s="55">
        <v>8700</v>
      </c>
      <c r="J8" s="98">
        <f t="shared" si="8"/>
        <v>522</v>
      </c>
      <c r="K8" s="98">
        <f t="shared" si="9"/>
        <v>178</v>
      </c>
      <c r="L8" s="98">
        <f t="shared" si="10"/>
        <v>10077</v>
      </c>
    </row>
    <row r="9" spans="1:12" ht="18.75" customHeight="1">
      <c r="A9" s="55">
        <v>50</v>
      </c>
      <c r="B9" s="55">
        <v>183</v>
      </c>
      <c r="C9" s="98">
        <f t="shared" si="5"/>
        <v>9150</v>
      </c>
      <c r="D9" s="55">
        <f t="shared" si="6"/>
        <v>8884</v>
      </c>
      <c r="E9" s="55">
        <f t="shared" si="7"/>
        <v>9150</v>
      </c>
      <c r="F9" s="55">
        <v>11100</v>
      </c>
      <c r="G9" s="55">
        <v>266</v>
      </c>
      <c r="H9" s="98">
        <v>959</v>
      </c>
      <c r="I9" s="55">
        <v>9900</v>
      </c>
      <c r="J9" s="98">
        <f t="shared" si="8"/>
        <v>594</v>
      </c>
      <c r="K9" s="98">
        <f t="shared" si="9"/>
        <v>193</v>
      </c>
      <c r="L9" s="98">
        <f t="shared" si="10"/>
        <v>10896</v>
      </c>
    </row>
    <row r="10" spans="1:12" ht="18.75" customHeight="1">
      <c r="A10" s="55">
        <v>60</v>
      </c>
      <c r="B10" s="55">
        <v>183</v>
      </c>
      <c r="C10" s="98">
        <f t="shared" si="5"/>
        <v>10980</v>
      </c>
      <c r="D10" s="55">
        <f t="shared" si="6"/>
        <v>10714</v>
      </c>
      <c r="E10" s="55">
        <f t="shared" si="7"/>
        <v>10980</v>
      </c>
      <c r="F10" s="55">
        <v>11100</v>
      </c>
      <c r="G10" s="55">
        <v>266</v>
      </c>
      <c r="H10" s="98">
        <v>959</v>
      </c>
      <c r="I10" s="55">
        <v>11100</v>
      </c>
      <c r="J10" s="98">
        <f t="shared" si="8"/>
        <v>666</v>
      </c>
      <c r="K10" s="98">
        <f t="shared" si="9"/>
        <v>232</v>
      </c>
      <c r="L10" s="98">
        <f t="shared" si="10"/>
        <v>12837</v>
      </c>
    </row>
    <row r="11" spans="1:12" ht="18.75" customHeight="1">
      <c r="A11" s="55">
        <v>70</v>
      </c>
      <c r="B11" s="55">
        <v>183</v>
      </c>
      <c r="C11" s="98">
        <f t="shared" si="5"/>
        <v>12810</v>
      </c>
      <c r="D11" s="55">
        <f t="shared" si="6"/>
        <v>12486</v>
      </c>
      <c r="E11" s="55">
        <f t="shared" si="7"/>
        <v>12810</v>
      </c>
      <c r="F11" s="55">
        <v>13500</v>
      </c>
      <c r="G11" s="55">
        <v>324</v>
      </c>
      <c r="H11" s="98">
        <v>1161</v>
      </c>
      <c r="I11" s="55">
        <v>13500</v>
      </c>
      <c r="J11" s="98">
        <f t="shared" si="8"/>
        <v>810</v>
      </c>
      <c r="K11" s="98">
        <f t="shared" si="9"/>
        <v>270</v>
      </c>
      <c r="L11" s="98">
        <f t="shared" si="10"/>
        <v>15051</v>
      </c>
    </row>
    <row r="12" spans="1:12" ht="18.75" customHeight="1">
      <c r="A12" s="55">
        <v>80</v>
      </c>
      <c r="B12" s="55">
        <v>183</v>
      </c>
      <c r="C12" s="98">
        <f>A12*B12</f>
        <v>14640</v>
      </c>
      <c r="D12" s="55">
        <f>C12-G12</f>
        <v>14260</v>
      </c>
      <c r="E12" s="55">
        <f>C12</f>
        <v>14640</v>
      </c>
      <c r="F12" s="55">
        <v>15840</v>
      </c>
      <c r="G12" s="55">
        <v>380</v>
      </c>
      <c r="H12" s="98">
        <v>1357</v>
      </c>
      <c r="I12" s="55">
        <v>15840</v>
      </c>
      <c r="J12" s="98">
        <f>ROUND(I12*0.06,0)</f>
        <v>950</v>
      </c>
      <c r="K12" s="98">
        <f>ROUND(C12*0.0211,0)</f>
        <v>309</v>
      </c>
      <c r="L12" s="98">
        <f>C12+H12+J12+K12</f>
        <v>17256</v>
      </c>
    </row>
    <row r="13" spans="1:12" ht="18.75" customHeight="1">
      <c r="A13" s="55">
        <v>100</v>
      </c>
      <c r="B13" s="55">
        <v>183</v>
      </c>
      <c r="C13" s="98">
        <f t="shared" si="5"/>
        <v>18300</v>
      </c>
      <c r="D13" s="55">
        <f t="shared" si="6"/>
        <v>17843</v>
      </c>
      <c r="E13" s="55">
        <f t="shared" si="7"/>
        <v>18300</v>
      </c>
      <c r="F13" s="55">
        <v>19047</v>
      </c>
      <c r="G13" s="55">
        <v>457</v>
      </c>
      <c r="H13" s="98">
        <v>1626</v>
      </c>
      <c r="I13" s="55">
        <v>19047</v>
      </c>
      <c r="J13" s="98">
        <f t="shared" si="8"/>
        <v>1143</v>
      </c>
      <c r="K13" s="98">
        <f t="shared" si="9"/>
        <v>386</v>
      </c>
      <c r="L13" s="98">
        <f t="shared" si="10"/>
        <v>21455</v>
      </c>
    </row>
    <row r="14" spans="1:12" ht="18.75" customHeight="1">
      <c r="A14" s="55">
        <v>120</v>
      </c>
      <c r="B14" s="55">
        <v>183</v>
      </c>
      <c r="C14" s="98">
        <f t="shared" si="5"/>
        <v>21960</v>
      </c>
      <c r="D14" s="55">
        <f t="shared" si="6"/>
        <v>21432</v>
      </c>
      <c r="E14" s="55">
        <f t="shared" si="7"/>
        <v>21960</v>
      </c>
      <c r="F14" s="55">
        <v>22000</v>
      </c>
      <c r="G14" s="55">
        <v>528</v>
      </c>
      <c r="H14" s="98">
        <v>1874</v>
      </c>
      <c r="I14" s="55">
        <v>22000</v>
      </c>
      <c r="J14" s="98">
        <f t="shared" si="8"/>
        <v>1320</v>
      </c>
      <c r="K14" s="98">
        <f t="shared" si="9"/>
        <v>463</v>
      </c>
      <c r="L14" s="98">
        <f t="shared" si="10"/>
        <v>25617</v>
      </c>
    </row>
    <row r="15" spans="1:12" ht="18.75" customHeight="1">
      <c r="A15" s="55">
        <v>150</v>
      </c>
      <c r="B15" s="55">
        <v>183</v>
      </c>
      <c r="C15" s="98">
        <f t="shared" si="5"/>
        <v>27450</v>
      </c>
      <c r="D15" s="55">
        <f t="shared" si="6"/>
        <v>26791</v>
      </c>
      <c r="E15" s="55">
        <f t="shared" si="7"/>
        <v>27450</v>
      </c>
      <c r="F15" s="55">
        <v>27470</v>
      </c>
      <c r="G15" s="55">
        <v>659</v>
      </c>
      <c r="H15" s="98">
        <v>2334</v>
      </c>
      <c r="I15" s="55">
        <v>27470</v>
      </c>
      <c r="J15" s="98">
        <f t="shared" si="8"/>
        <v>1648</v>
      </c>
      <c r="K15" s="98">
        <f t="shared" si="9"/>
        <v>579</v>
      </c>
      <c r="L15" s="98">
        <f t="shared" si="10"/>
        <v>32011</v>
      </c>
    </row>
    <row r="16" spans="1:12">
      <c r="A16" s="64" t="s">
        <v>107</v>
      </c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</row>
    <row r="19" spans="1:16">
      <c r="A19" s="32" t="s">
        <v>89</v>
      </c>
    </row>
    <row r="20" spans="1:16" ht="54" customHeight="1">
      <c r="A20" s="99" t="s">
        <v>80</v>
      </c>
      <c r="B20" s="99" t="s">
        <v>81</v>
      </c>
      <c r="C20" s="94" t="s">
        <v>120</v>
      </c>
      <c r="D20" s="94" t="s">
        <v>118</v>
      </c>
      <c r="E20" s="94" t="s">
        <v>124</v>
      </c>
      <c r="F20" s="94" t="s">
        <v>128</v>
      </c>
      <c r="G20" s="96" t="s">
        <v>125</v>
      </c>
      <c r="H20" s="96" t="s">
        <v>122</v>
      </c>
      <c r="I20" s="96" t="s">
        <v>117</v>
      </c>
      <c r="J20" s="96" t="s">
        <v>119</v>
      </c>
      <c r="K20" s="97" t="s">
        <v>126</v>
      </c>
      <c r="L20" s="94" t="s">
        <v>127</v>
      </c>
      <c r="M20" s="100" t="s">
        <v>129</v>
      </c>
      <c r="N20" s="100" t="s">
        <v>121</v>
      </c>
      <c r="O20" s="101" t="s">
        <v>130</v>
      </c>
    </row>
    <row r="21" spans="1:16">
      <c r="A21" s="55">
        <v>2</v>
      </c>
      <c r="B21" s="55">
        <v>40</v>
      </c>
      <c r="C21" s="55">
        <v>183</v>
      </c>
      <c r="D21" s="98">
        <f>B21*C21</f>
        <v>7320</v>
      </c>
      <c r="E21" s="83">
        <f>D21-G21</f>
        <v>7054</v>
      </c>
      <c r="F21" s="83">
        <v>11100</v>
      </c>
      <c r="G21" s="55">
        <v>266</v>
      </c>
      <c r="H21" s="98">
        <v>959</v>
      </c>
      <c r="I21" s="83">
        <v>11100</v>
      </c>
      <c r="J21" s="98">
        <f>ROUND(I21*0.06,0)</f>
        <v>666</v>
      </c>
      <c r="K21" s="98">
        <f>ROUND(D21*0.0211,0)</f>
        <v>154</v>
      </c>
      <c r="L21" s="98">
        <f>SUM(D21,H21,J21:K21)</f>
        <v>9099</v>
      </c>
      <c r="M21" s="86">
        <f>H21/30</f>
        <v>31.966666666666665</v>
      </c>
      <c r="N21" s="86">
        <f>J21/30</f>
        <v>22.2</v>
      </c>
      <c r="O21" s="86">
        <f>G21/30</f>
        <v>8.8666666666666671</v>
      </c>
      <c r="P21">
        <v>10560</v>
      </c>
    </row>
    <row r="22" spans="1:16">
      <c r="A22" s="55">
        <v>3</v>
      </c>
      <c r="B22" s="55">
        <v>40</v>
      </c>
      <c r="C22" s="55">
        <v>183</v>
      </c>
      <c r="D22" s="98">
        <f t="shared" ref="D22:D27" si="11">B22*C22</f>
        <v>7320</v>
      </c>
      <c r="E22" s="83">
        <f t="shared" ref="E22:E27" si="12">D22-G22</f>
        <v>6924</v>
      </c>
      <c r="F22" s="83">
        <v>16500</v>
      </c>
      <c r="G22" s="83">
        <v>396</v>
      </c>
      <c r="H22" s="98">
        <v>1413</v>
      </c>
      <c r="I22" s="83">
        <v>16500</v>
      </c>
      <c r="J22" s="98">
        <f t="shared" ref="J22:J27" si="13">ROUND(I22*0.06,0)</f>
        <v>990</v>
      </c>
      <c r="K22" s="98">
        <f t="shared" ref="K22:K27" si="14">ROUND(D22*0.0211,0)</f>
        <v>154</v>
      </c>
      <c r="L22" s="98">
        <f t="shared" ref="L22:L27" si="15">SUM(D22,H22,J22:K22)</f>
        <v>9877</v>
      </c>
      <c r="M22" s="86">
        <f t="shared" ref="M22:M27" si="16">H22/30</f>
        <v>47.1</v>
      </c>
      <c r="N22" s="86">
        <f t="shared" ref="N22:N27" si="17">J22/30</f>
        <v>33</v>
      </c>
      <c r="O22" s="86">
        <f t="shared" ref="O22:O27" si="18">G22/30</f>
        <v>13.2</v>
      </c>
      <c r="P22">
        <v>15840</v>
      </c>
    </row>
    <row r="23" spans="1:16">
      <c r="A23" s="55">
        <v>4</v>
      </c>
      <c r="B23" s="55">
        <v>40</v>
      </c>
      <c r="C23" s="55">
        <v>183</v>
      </c>
      <c r="D23" s="98">
        <f t="shared" si="11"/>
        <v>7320</v>
      </c>
      <c r="E23" s="83">
        <f t="shared" si="12"/>
        <v>6792</v>
      </c>
      <c r="F23" s="83">
        <v>22000</v>
      </c>
      <c r="G23" s="83">
        <v>528</v>
      </c>
      <c r="H23" s="98">
        <v>1874</v>
      </c>
      <c r="I23" s="83">
        <v>22000</v>
      </c>
      <c r="J23" s="98">
        <f t="shared" si="13"/>
        <v>1320</v>
      </c>
      <c r="K23" s="98">
        <f t="shared" si="14"/>
        <v>154</v>
      </c>
      <c r="L23" s="98">
        <f t="shared" si="15"/>
        <v>10668</v>
      </c>
      <c r="M23" s="86">
        <f>H23/30</f>
        <v>62.466666666666669</v>
      </c>
      <c r="N23" s="86">
        <f t="shared" si="17"/>
        <v>44</v>
      </c>
      <c r="O23" s="86">
        <f t="shared" si="18"/>
        <v>17.600000000000001</v>
      </c>
      <c r="P23">
        <v>21120</v>
      </c>
    </row>
    <row r="24" spans="1:16">
      <c r="A24" s="55">
        <v>5</v>
      </c>
      <c r="B24" s="55">
        <v>40</v>
      </c>
      <c r="C24" s="55">
        <v>183</v>
      </c>
      <c r="D24" s="98">
        <f t="shared" si="11"/>
        <v>7320</v>
      </c>
      <c r="E24" s="83">
        <f t="shared" si="12"/>
        <v>6661</v>
      </c>
      <c r="F24" s="83">
        <v>27470</v>
      </c>
      <c r="G24" s="83">
        <v>659</v>
      </c>
      <c r="H24" s="98">
        <v>2334</v>
      </c>
      <c r="I24" s="83">
        <v>27470</v>
      </c>
      <c r="J24" s="98">
        <f t="shared" si="13"/>
        <v>1648</v>
      </c>
      <c r="K24" s="98">
        <f t="shared" si="14"/>
        <v>154</v>
      </c>
      <c r="L24" s="98">
        <f t="shared" si="15"/>
        <v>11456</v>
      </c>
      <c r="M24" s="86">
        <f t="shared" si="16"/>
        <v>77.8</v>
      </c>
      <c r="N24" s="86">
        <f t="shared" si="17"/>
        <v>54.93333333333333</v>
      </c>
      <c r="O24" s="86">
        <f t="shared" si="18"/>
        <v>21.966666666666665</v>
      </c>
      <c r="P24">
        <v>26400</v>
      </c>
    </row>
    <row r="25" spans="1:16">
      <c r="A25" s="55">
        <v>6</v>
      </c>
      <c r="B25" s="55">
        <v>40</v>
      </c>
      <c r="C25" s="55">
        <v>183</v>
      </c>
      <c r="D25" s="98">
        <f t="shared" si="11"/>
        <v>7320</v>
      </c>
      <c r="E25" s="83">
        <f t="shared" si="12"/>
        <v>6520</v>
      </c>
      <c r="F25" s="83">
        <v>33300</v>
      </c>
      <c r="G25" s="83">
        <v>800</v>
      </c>
      <c r="H25" s="98">
        <v>2830</v>
      </c>
      <c r="I25" s="83">
        <v>33300</v>
      </c>
      <c r="J25" s="98">
        <f t="shared" si="13"/>
        <v>1998</v>
      </c>
      <c r="K25" s="98">
        <f t="shared" si="14"/>
        <v>154</v>
      </c>
      <c r="L25" s="98">
        <f t="shared" si="15"/>
        <v>12302</v>
      </c>
      <c r="M25" s="86">
        <f t="shared" si="16"/>
        <v>94.333333333333329</v>
      </c>
      <c r="N25" s="86">
        <f t="shared" si="17"/>
        <v>66.599999999999994</v>
      </c>
      <c r="O25" s="86">
        <f t="shared" si="18"/>
        <v>26.666666666666668</v>
      </c>
      <c r="P25">
        <v>31680</v>
      </c>
    </row>
    <row r="26" spans="1:16">
      <c r="A26" s="55">
        <v>7</v>
      </c>
      <c r="B26" s="55">
        <v>40</v>
      </c>
      <c r="C26" s="55">
        <v>183</v>
      </c>
      <c r="D26" s="98">
        <f t="shared" si="11"/>
        <v>7320</v>
      </c>
      <c r="E26" s="83">
        <f t="shared" si="12"/>
        <v>6358</v>
      </c>
      <c r="F26" s="83">
        <v>40100</v>
      </c>
      <c r="G26" s="83">
        <v>962</v>
      </c>
      <c r="H26" s="98">
        <v>3409</v>
      </c>
      <c r="I26" s="83">
        <v>40100</v>
      </c>
      <c r="J26" s="98">
        <f t="shared" si="13"/>
        <v>2406</v>
      </c>
      <c r="K26" s="98">
        <f t="shared" si="14"/>
        <v>154</v>
      </c>
      <c r="L26" s="98">
        <f t="shared" si="15"/>
        <v>13289</v>
      </c>
      <c r="M26" s="86">
        <f t="shared" si="16"/>
        <v>113.63333333333334</v>
      </c>
      <c r="N26" s="86">
        <f t="shared" si="17"/>
        <v>80.2</v>
      </c>
      <c r="O26" s="86">
        <f t="shared" si="18"/>
        <v>32.06666666666667</v>
      </c>
      <c r="P26">
        <v>36960</v>
      </c>
    </row>
    <row r="27" spans="1:16">
      <c r="A27" s="55">
        <v>8</v>
      </c>
      <c r="B27" s="55">
        <v>40</v>
      </c>
      <c r="C27" s="55">
        <v>183</v>
      </c>
      <c r="D27" s="98">
        <f t="shared" si="11"/>
        <v>7320</v>
      </c>
      <c r="E27" s="83">
        <f t="shared" si="12"/>
        <v>6220</v>
      </c>
      <c r="F27" s="83">
        <v>45800</v>
      </c>
      <c r="G27" s="83">
        <v>1100</v>
      </c>
      <c r="H27" s="98">
        <v>3894</v>
      </c>
      <c r="I27" s="83">
        <v>45800</v>
      </c>
      <c r="J27" s="98">
        <f t="shared" si="13"/>
        <v>2748</v>
      </c>
      <c r="K27" s="98">
        <f t="shared" si="14"/>
        <v>154</v>
      </c>
      <c r="L27" s="98">
        <f t="shared" si="15"/>
        <v>14116</v>
      </c>
      <c r="M27" s="86">
        <f t="shared" si="16"/>
        <v>129.80000000000001</v>
      </c>
      <c r="N27" s="86">
        <f t="shared" si="17"/>
        <v>91.6</v>
      </c>
      <c r="O27" s="86">
        <f t="shared" si="18"/>
        <v>36.666666666666664</v>
      </c>
      <c r="P27">
        <v>42240</v>
      </c>
    </row>
    <row r="30" spans="1:16">
      <c r="A30" s="140" t="s">
        <v>91</v>
      </c>
      <c r="B30" s="140"/>
    </row>
    <row r="31" spans="1:16" ht="48.6">
      <c r="A31" s="100" t="s">
        <v>139</v>
      </c>
      <c r="B31" s="100" t="s">
        <v>140</v>
      </c>
      <c r="C31" s="102" t="s">
        <v>86</v>
      </c>
      <c r="D31" s="99" t="s">
        <v>80</v>
      </c>
      <c r="E31" s="99" t="s">
        <v>81</v>
      </c>
      <c r="F31" s="94" t="s">
        <v>120</v>
      </c>
      <c r="G31" s="94" t="s">
        <v>118</v>
      </c>
      <c r="H31" s="94" t="s">
        <v>124</v>
      </c>
      <c r="I31" s="94" t="s">
        <v>128</v>
      </c>
      <c r="J31" s="96" t="s">
        <v>125</v>
      </c>
      <c r="K31" s="96" t="s">
        <v>122</v>
      </c>
      <c r="L31" s="94" t="s">
        <v>117</v>
      </c>
      <c r="M31" s="94" t="s">
        <v>119</v>
      </c>
      <c r="N31" s="97" t="s">
        <v>126</v>
      </c>
      <c r="O31" s="96" t="s">
        <v>127</v>
      </c>
    </row>
    <row r="32" spans="1:16">
      <c r="A32" s="36">
        <v>44963</v>
      </c>
      <c r="B32" s="36">
        <v>44974</v>
      </c>
      <c r="C32" s="37">
        <f>_xlfn.DAYS(B32,A32)+1</f>
        <v>12</v>
      </c>
      <c r="D32" s="55">
        <v>2</v>
      </c>
      <c r="E32" s="90">
        <v>20</v>
      </c>
      <c r="F32" s="55">
        <v>183</v>
      </c>
      <c r="G32" s="98">
        <f>E32*F32</f>
        <v>3660</v>
      </c>
      <c r="H32" s="55">
        <f>G32-J32</f>
        <v>3553.6</v>
      </c>
      <c r="I32" s="83">
        <v>11100</v>
      </c>
      <c r="J32" s="55">
        <f>O21*C32</f>
        <v>106.4</v>
      </c>
      <c r="K32" s="98">
        <f>M21*C32</f>
        <v>383.59999999999997</v>
      </c>
      <c r="L32" s="83">
        <v>11100</v>
      </c>
      <c r="M32" s="98">
        <f>N21*C32</f>
        <v>266.39999999999998</v>
      </c>
      <c r="N32" s="98">
        <f>ROUND(G32*0.0211,0)</f>
        <v>77</v>
      </c>
      <c r="O32" s="98">
        <f>G32+K32+M32+N32</f>
        <v>4387</v>
      </c>
    </row>
    <row r="33" spans="1:15">
      <c r="A33" s="36">
        <v>45393</v>
      </c>
      <c r="B33" s="36">
        <v>45408</v>
      </c>
      <c r="C33" s="37">
        <f>_xlfn.DAYS(B33,A33)+1</f>
        <v>16</v>
      </c>
      <c r="D33" s="55">
        <v>3</v>
      </c>
      <c r="E33" s="90">
        <v>18</v>
      </c>
      <c r="F33" s="55">
        <v>183</v>
      </c>
      <c r="G33" s="98">
        <f t="shared" ref="G33:G38" si="19">E33*F33</f>
        <v>3294</v>
      </c>
      <c r="H33" s="55">
        <f>G33-J33</f>
        <v>3082.8</v>
      </c>
      <c r="I33" s="83">
        <v>16500</v>
      </c>
      <c r="J33" s="55">
        <f t="shared" ref="J33:J38" si="20">O22*C33</f>
        <v>211.2</v>
      </c>
      <c r="K33" s="98">
        <f t="shared" ref="K33:K37" si="21">M22*C33</f>
        <v>753.6</v>
      </c>
      <c r="L33" s="83">
        <v>16500</v>
      </c>
      <c r="M33" s="98">
        <f t="shared" ref="M33:M37" si="22">N22*C33</f>
        <v>528</v>
      </c>
      <c r="N33" s="98">
        <f t="shared" ref="N33:N38" si="23">ROUND(G33*0.0211,0)</f>
        <v>70</v>
      </c>
      <c r="O33" s="98">
        <f t="shared" ref="O33:O38" si="24">G33+K33+M33+N33</f>
        <v>4645.6000000000004</v>
      </c>
    </row>
    <row r="34" spans="1:15">
      <c r="A34" s="36">
        <v>44963</v>
      </c>
      <c r="B34" s="36">
        <v>44974</v>
      </c>
      <c r="C34" s="37">
        <f t="shared" ref="C34:C38" si="25">_xlfn.DAYS(B34,A34)+1</f>
        <v>12</v>
      </c>
      <c r="D34" s="55">
        <v>4</v>
      </c>
      <c r="E34" s="90">
        <v>20</v>
      </c>
      <c r="F34" s="55">
        <v>183</v>
      </c>
      <c r="G34" s="98">
        <f t="shared" si="19"/>
        <v>3660</v>
      </c>
      <c r="H34" s="55">
        <f t="shared" ref="H34:H38" si="26">G34-J34</f>
        <v>3448.8</v>
      </c>
      <c r="I34" s="83">
        <v>22000</v>
      </c>
      <c r="J34" s="55">
        <f t="shared" si="20"/>
        <v>211.20000000000002</v>
      </c>
      <c r="K34" s="98">
        <f t="shared" si="21"/>
        <v>749.6</v>
      </c>
      <c r="L34" s="83">
        <v>22000</v>
      </c>
      <c r="M34" s="98">
        <f t="shared" si="22"/>
        <v>528</v>
      </c>
      <c r="N34" s="98">
        <f t="shared" si="23"/>
        <v>77</v>
      </c>
      <c r="O34" s="98">
        <f t="shared" si="24"/>
        <v>5014.6000000000004</v>
      </c>
    </row>
    <row r="35" spans="1:15">
      <c r="A35" s="36">
        <v>44963</v>
      </c>
      <c r="B35" s="36">
        <v>44974</v>
      </c>
      <c r="C35" s="37">
        <f t="shared" si="25"/>
        <v>12</v>
      </c>
      <c r="D35" s="55">
        <v>5</v>
      </c>
      <c r="E35" s="90">
        <v>20</v>
      </c>
      <c r="F35" s="55">
        <v>183</v>
      </c>
      <c r="G35" s="98">
        <f t="shared" si="19"/>
        <v>3660</v>
      </c>
      <c r="H35" s="55">
        <f t="shared" si="26"/>
        <v>3396.4</v>
      </c>
      <c r="I35" s="83">
        <v>27470</v>
      </c>
      <c r="J35" s="55">
        <f t="shared" si="20"/>
        <v>263.59999999999997</v>
      </c>
      <c r="K35" s="98">
        <f t="shared" si="21"/>
        <v>933.59999999999991</v>
      </c>
      <c r="L35" s="83">
        <v>27470</v>
      </c>
      <c r="M35" s="98">
        <f t="shared" si="22"/>
        <v>659.19999999999993</v>
      </c>
      <c r="N35" s="98">
        <f t="shared" si="23"/>
        <v>77</v>
      </c>
      <c r="O35" s="98">
        <f t="shared" si="24"/>
        <v>5329.8</v>
      </c>
    </row>
    <row r="36" spans="1:15">
      <c r="A36" s="36">
        <v>44963</v>
      </c>
      <c r="B36" s="36">
        <v>44974</v>
      </c>
      <c r="C36" s="37">
        <f t="shared" si="25"/>
        <v>12</v>
      </c>
      <c r="D36" s="55">
        <v>6</v>
      </c>
      <c r="E36" s="90">
        <v>20</v>
      </c>
      <c r="F36" s="55">
        <v>183</v>
      </c>
      <c r="G36" s="98">
        <f t="shared" si="19"/>
        <v>3660</v>
      </c>
      <c r="H36" s="55">
        <f t="shared" si="26"/>
        <v>3340</v>
      </c>
      <c r="I36" s="83">
        <v>33300</v>
      </c>
      <c r="J36" s="55">
        <f t="shared" si="20"/>
        <v>320</v>
      </c>
      <c r="K36" s="98">
        <f t="shared" si="21"/>
        <v>1132</v>
      </c>
      <c r="L36" s="83">
        <v>33300</v>
      </c>
      <c r="M36" s="98">
        <f t="shared" si="22"/>
        <v>799.19999999999993</v>
      </c>
      <c r="N36" s="98">
        <f t="shared" si="23"/>
        <v>77</v>
      </c>
      <c r="O36" s="98">
        <f t="shared" si="24"/>
        <v>5668.2</v>
      </c>
    </row>
    <row r="37" spans="1:15">
      <c r="A37" s="36">
        <v>44963</v>
      </c>
      <c r="B37" s="36">
        <v>44974</v>
      </c>
      <c r="C37" s="37">
        <f t="shared" si="25"/>
        <v>12</v>
      </c>
      <c r="D37" s="55">
        <v>7</v>
      </c>
      <c r="E37" s="90">
        <v>20</v>
      </c>
      <c r="F37" s="55">
        <v>183</v>
      </c>
      <c r="G37" s="98">
        <f t="shared" si="19"/>
        <v>3660</v>
      </c>
      <c r="H37" s="55">
        <f t="shared" si="26"/>
        <v>3275.2</v>
      </c>
      <c r="I37" s="83">
        <v>40100</v>
      </c>
      <c r="J37" s="55">
        <f t="shared" si="20"/>
        <v>384.80000000000007</v>
      </c>
      <c r="K37" s="98">
        <f t="shared" si="21"/>
        <v>1363.6000000000001</v>
      </c>
      <c r="L37" s="83">
        <v>40100</v>
      </c>
      <c r="M37" s="98">
        <f t="shared" si="22"/>
        <v>962.40000000000009</v>
      </c>
      <c r="N37" s="98">
        <f t="shared" si="23"/>
        <v>77</v>
      </c>
      <c r="O37" s="98">
        <f t="shared" si="24"/>
        <v>6063</v>
      </c>
    </row>
    <row r="38" spans="1:15">
      <c r="A38" s="36">
        <v>45481</v>
      </c>
      <c r="B38" s="36">
        <v>45490</v>
      </c>
      <c r="C38" s="37">
        <f t="shared" si="25"/>
        <v>10</v>
      </c>
      <c r="D38" s="55">
        <v>8</v>
      </c>
      <c r="E38" s="90">
        <v>40</v>
      </c>
      <c r="F38" s="55">
        <v>183</v>
      </c>
      <c r="G38" s="98">
        <f t="shared" si="19"/>
        <v>7320</v>
      </c>
      <c r="H38" s="55">
        <f t="shared" si="26"/>
        <v>6953.333333333333</v>
      </c>
      <c r="I38" s="83">
        <v>45800</v>
      </c>
      <c r="J38" s="55">
        <f t="shared" si="20"/>
        <v>366.66666666666663</v>
      </c>
      <c r="K38" s="98">
        <f>M27*C38</f>
        <v>1298</v>
      </c>
      <c r="L38" s="83">
        <v>45800</v>
      </c>
      <c r="M38" s="98">
        <f>N27*C38</f>
        <v>916</v>
      </c>
      <c r="N38" s="98">
        <f t="shared" si="23"/>
        <v>154</v>
      </c>
      <c r="O38" s="98">
        <f t="shared" si="24"/>
        <v>9688</v>
      </c>
    </row>
    <row r="39" spans="1:15">
      <c r="A39" s="141" t="s">
        <v>108</v>
      </c>
      <c r="B39" s="141"/>
      <c r="C39" s="39"/>
      <c r="D39" s="39"/>
      <c r="E39" s="40" t="s">
        <v>107</v>
      </c>
    </row>
  </sheetData>
  <mergeCells count="3">
    <mergeCell ref="A1:L1"/>
    <mergeCell ref="A30:B30"/>
    <mergeCell ref="A39:B39"/>
  </mergeCells>
  <phoneticPr fontId="1" type="noConversion"/>
  <pageMargins left="0.25" right="0.25" top="0.75" bottom="0.75" header="0.3" footer="0.3"/>
  <pageSetup paperSize="9" scale="82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3:A35"/>
  <sheetViews>
    <sheetView workbookViewId="0">
      <selection activeCell="Y23" sqref="Y23"/>
    </sheetView>
  </sheetViews>
  <sheetFormatPr defaultRowHeight="16.2"/>
  <sheetData>
    <row r="33" spans="1:1">
      <c r="A33" s="85"/>
    </row>
    <row r="34" spans="1:1">
      <c r="A34" s="85"/>
    </row>
    <row r="35" spans="1:1">
      <c r="A35" s="85"/>
    </row>
  </sheetData>
  <phoneticPr fontId="1" type="noConversion"/>
  <pageMargins left="1" right="1" top="1" bottom="1" header="0.5" footer="0.5"/>
  <pageSetup paperSize="8" scale="85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A4E70-026C-4C06-87E6-2B2348F1B8B7}">
  <sheetPr>
    <pageSetUpPr fitToPage="1"/>
  </sheetPr>
  <dimension ref="A1:V39"/>
  <sheetViews>
    <sheetView tabSelected="1" topLeftCell="A15" zoomScale="60" zoomScaleNormal="60" workbookViewId="0">
      <selection activeCell="A31" sqref="A31:XFD31"/>
    </sheetView>
  </sheetViews>
  <sheetFormatPr defaultRowHeight="16.2"/>
  <cols>
    <col min="1" max="1" width="10.6640625" customWidth="1"/>
    <col min="2" max="2" width="10.44140625" customWidth="1"/>
    <col min="3" max="3" width="10.33203125" customWidth="1"/>
    <col min="4" max="4" width="10.88671875" customWidth="1"/>
    <col min="5" max="5" width="13.44140625" customWidth="1"/>
    <col min="6" max="6" width="11.21875" customWidth="1"/>
    <col min="7" max="7" width="13.77734375" customWidth="1"/>
    <col min="8" max="8" width="15.21875" customWidth="1"/>
    <col min="9" max="9" width="12.88671875" customWidth="1"/>
    <col min="10" max="10" width="19.109375" customWidth="1"/>
    <col min="11" max="11" width="17.77734375" customWidth="1"/>
    <col min="12" max="12" width="19.44140625" customWidth="1"/>
    <col min="13" max="13" width="19.21875" customWidth="1"/>
    <col min="14" max="14" width="20.109375" customWidth="1"/>
    <col min="15" max="15" width="20.88671875" customWidth="1"/>
    <col min="16" max="16" width="20.21875" customWidth="1"/>
    <col min="17" max="17" width="19.21875" customWidth="1"/>
    <col min="18" max="18" width="18.33203125" customWidth="1"/>
    <col min="19" max="19" width="17.33203125" customWidth="1"/>
    <col min="20" max="20" width="16.33203125" customWidth="1"/>
    <col min="21" max="21" width="20.88671875" customWidth="1"/>
    <col min="22" max="22" width="19.88671875" customWidth="1"/>
  </cols>
  <sheetData>
    <row r="1" spans="1:19" ht="37.5" customHeight="1">
      <c r="A1" s="147" t="s">
        <v>93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</row>
    <row r="2" spans="1:19">
      <c r="A2" s="148" t="s">
        <v>90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10"/>
      <c r="Q2" s="110"/>
    </row>
    <row r="3" spans="1:19" ht="58.5" customHeight="1">
      <c r="A3" s="128" t="s">
        <v>123</v>
      </c>
      <c r="B3" s="129" t="s">
        <v>120</v>
      </c>
      <c r="C3" s="129" t="s">
        <v>118</v>
      </c>
      <c r="D3" s="129" t="s">
        <v>124</v>
      </c>
      <c r="E3" s="130" t="s">
        <v>116</v>
      </c>
      <c r="F3" s="130" t="s">
        <v>92</v>
      </c>
      <c r="G3" s="131" t="s">
        <v>125</v>
      </c>
      <c r="H3" s="131" t="s">
        <v>122</v>
      </c>
      <c r="I3" s="131" t="s">
        <v>117</v>
      </c>
      <c r="J3" s="131" t="s">
        <v>165</v>
      </c>
      <c r="K3" s="132" t="s">
        <v>126</v>
      </c>
      <c r="L3" s="130" t="s">
        <v>157</v>
      </c>
      <c r="M3" s="108"/>
      <c r="N3" s="112"/>
      <c r="O3" s="113"/>
      <c r="P3" s="113"/>
      <c r="Q3" s="114"/>
      <c r="R3" s="46"/>
    </row>
    <row r="4" spans="1:19">
      <c r="A4" s="55">
        <v>18</v>
      </c>
      <c r="B4" s="55">
        <v>196</v>
      </c>
      <c r="C4" s="98">
        <f>A4*B4</f>
        <v>3528</v>
      </c>
      <c r="D4" s="55">
        <f>C4-G4</f>
        <v>3251</v>
      </c>
      <c r="E4" s="55">
        <f t="shared" ref="E4:E14" si="0">C4</f>
        <v>3528</v>
      </c>
      <c r="F4" s="55">
        <v>11100</v>
      </c>
      <c r="G4" s="55">
        <v>277</v>
      </c>
      <c r="H4" s="98">
        <v>1004</v>
      </c>
      <c r="I4" s="55">
        <v>4500</v>
      </c>
      <c r="J4" s="98">
        <f>I4*0.06</f>
        <v>270</v>
      </c>
      <c r="K4" s="98">
        <f>ROUND(C4*0.0211,0)</f>
        <v>74</v>
      </c>
      <c r="L4" s="98">
        <f>SUM(C4,H4,J4:K4)</f>
        <v>4876</v>
      </c>
      <c r="N4" s="115"/>
      <c r="O4" s="116"/>
      <c r="P4" s="116"/>
      <c r="Q4" s="117"/>
    </row>
    <row r="5" spans="1:19" ht="18.75" customHeight="1">
      <c r="A5" s="55">
        <v>20</v>
      </c>
      <c r="B5" s="55">
        <v>196</v>
      </c>
      <c r="C5" s="98">
        <f t="shared" ref="C5:C15" si="1">A5*B5</f>
        <v>3920</v>
      </c>
      <c r="D5" s="55">
        <f t="shared" ref="D5:D15" si="2">C5-G5</f>
        <v>3643</v>
      </c>
      <c r="E5" s="55">
        <f t="shared" si="0"/>
        <v>3920</v>
      </c>
      <c r="F5" s="55">
        <v>11100</v>
      </c>
      <c r="G5" s="55">
        <v>277</v>
      </c>
      <c r="H5" s="98">
        <v>1004</v>
      </c>
      <c r="I5" s="55">
        <v>4500</v>
      </c>
      <c r="J5" s="98">
        <f>I5*0.06</f>
        <v>270</v>
      </c>
      <c r="K5" s="98">
        <f>ROUND(C5*0.0211,0)</f>
        <v>83</v>
      </c>
      <c r="L5" s="98">
        <f>SUM(C5,H5,J5:K5)</f>
        <v>5277</v>
      </c>
      <c r="N5" s="115"/>
      <c r="O5" s="116"/>
      <c r="P5" s="116"/>
      <c r="Q5" s="117"/>
      <c r="R5" s="46"/>
    </row>
    <row r="6" spans="1:19" ht="18.75" customHeight="1">
      <c r="A6" s="55">
        <v>30</v>
      </c>
      <c r="B6" s="55">
        <v>196</v>
      </c>
      <c r="C6" s="98">
        <f t="shared" si="1"/>
        <v>5880</v>
      </c>
      <c r="D6" s="55">
        <f t="shared" si="2"/>
        <v>5603</v>
      </c>
      <c r="E6" s="55">
        <f t="shared" si="0"/>
        <v>5880</v>
      </c>
      <c r="F6" s="55">
        <v>11100</v>
      </c>
      <c r="G6" s="55">
        <v>277</v>
      </c>
      <c r="H6" s="98">
        <v>1004</v>
      </c>
      <c r="I6" s="55">
        <v>6000</v>
      </c>
      <c r="J6" s="98">
        <f>I6*0.06</f>
        <v>360</v>
      </c>
      <c r="K6" s="98">
        <f>ROUND(C6*0.0211,0)</f>
        <v>124</v>
      </c>
      <c r="L6" s="98">
        <f>SUM(C6,H6,J6:K6)</f>
        <v>7368</v>
      </c>
      <c r="N6" s="115"/>
      <c r="O6" s="116"/>
      <c r="P6" s="116"/>
      <c r="Q6" s="117"/>
      <c r="R6" s="46"/>
    </row>
    <row r="7" spans="1:19" ht="18.75" customHeight="1">
      <c r="A7" s="55">
        <v>40</v>
      </c>
      <c r="B7" s="55">
        <v>196</v>
      </c>
      <c r="C7" s="98">
        <f t="shared" si="1"/>
        <v>7840</v>
      </c>
      <c r="D7" s="55">
        <f>C7-G7</f>
        <v>7563</v>
      </c>
      <c r="E7" s="55">
        <f t="shared" si="0"/>
        <v>7840</v>
      </c>
      <c r="F7" s="55">
        <v>11100</v>
      </c>
      <c r="G7" s="55">
        <v>277</v>
      </c>
      <c r="H7" s="98">
        <v>1004</v>
      </c>
      <c r="I7" s="83">
        <v>8700</v>
      </c>
      <c r="J7" s="98">
        <f>I7*0.06</f>
        <v>522</v>
      </c>
      <c r="K7" s="98">
        <f>ROUND(C7*0.0211,0)</f>
        <v>165</v>
      </c>
      <c r="L7" s="98">
        <f t="shared" ref="L7:L15" si="3">SUM(C7,H7,J7:K7)</f>
        <v>9531</v>
      </c>
      <c r="M7" s="61"/>
      <c r="N7" s="115"/>
      <c r="O7" s="116"/>
      <c r="P7" s="116"/>
      <c r="Q7" s="117"/>
      <c r="R7" s="46"/>
    </row>
    <row r="8" spans="1:19" ht="18.75" customHeight="1">
      <c r="A8" s="55">
        <v>46</v>
      </c>
      <c r="B8" s="55">
        <v>196</v>
      </c>
      <c r="C8" s="98">
        <f t="shared" si="1"/>
        <v>9016</v>
      </c>
      <c r="D8" s="55">
        <f t="shared" si="2"/>
        <v>8739</v>
      </c>
      <c r="E8" s="55">
        <f t="shared" si="0"/>
        <v>9016</v>
      </c>
      <c r="F8" s="55">
        <v>11100</v>
      </c>
      <c r="G8" s="55">
        <v>277</v>
      </c>
      <c r="H8" s="98">
        <v>1004</v>
      </c>
      <c r="I8" s="55">
        <v>9900</v>
      </c>
      <c r="J8" s="98">
        <f t="shared" ref="J8:J15" si="4">I8*0.06</f>
        <v>594</v>
      </c>
      <c r="K8" s="98">
        <f t="shared" ref="K8:K9" si="5">ROUND(C8*0.0211,0)</f>
        <v>190</v>
      </c>
      <c r="L8" s="98">
        <f t="shared" si="3"/>
        <v>10804</v>
      </c>
      <c r="N8" s="115"/>
      <c r="O8" s="116"/>
      <c r="P8" s="116"/>
      <c r="Q8" s="117"/>
    </row>
    <row r="9" spans="1:19" ht="18.75" customHeight="1">
      <c r="A9" s="55">
        <v>50</v>
      </c>
      <c r="B9" s="55">
        <v>196</v>
      </c>
      <c r="C9" s="98">
        <f t="shared" si="1"/>
        <v>9800</v>
      </c>
      <c r="D9" s="55">
        <f t="shared" si="2"/>
        <v>9523</v>
      </c>
      <c r="E9" s="55">
        <f t="shared" si="0"/>
        <v>9800</v>
      </c>
      <c r="F9" s="55">
        <v>11100</v>
      </c>
      <c r="G9" s="55">
        <v>277</v>
      </c>
      <c r="H9" s="98">
        <v>1004</v>
      </c>
      <c r="I9" s="55">
        <v>9900</v>
      </c>
      <c r="J9" s="98">
        <f>I9*0.06</f>
        <v>594</v>
      </c>
      <c r="K9" s="98">
        <f t="shared" si="5"/>
        <v>207</v>
      </c>
      <c r="L9" s="98">
        <f t="shared" si="3"/>
        <v>11605</v>
      </c>
      <c r="N9" s="118"/>
      <c r="O9" s="119"/>
      <c r="P9" s="119"/>
      <c r="Q9" s="120"/>
    </row>
    <row r="10" spans="1:19" ht="18" customHeight="1">
      <c r="A10" s="55">
        <v>60</v>
      </c>
      <c r="B10" s="55">
        <v>196</v>
      </c>
      <c r="C10" s="98">
        <f t="shared" si="1"/>
        <v>11760</v>
      </c>
      <c r="D10" s="55">
        <f t="shared" si="2"/>
        <v>11447</v>
      </c>
      <c r="E10" s="55">
        <f t="shared" si="0"/>
        <v>11760</v>
      </c>
      <c r="F10" s="55">
        <v>12540</v>
      </c>
      <c r="G10" s="55">
        <v>313</v>
      </c>
      <c r="H10" s="98">
        <v>1129</v>
      </c>
      <c r="I10" s="55">
        <v>12540</v>
      </c>
      <c r="J10" s="98">
        <f t="shared" si="4"/>
        <v>752.4</v>
      </c>
      <c r="K10" s="98">
        <f>ROUND(C10*0.0211,0)</f>
        <v>248</v>
      </c>
      <c r="L10" s="98">
        <f t="shared" si="3"/>
        <v>13889.4</v>
      </c>
      <c r="N10" s="46"/>
      <c r="O10" s="46"/>
      <c r="P10" s="46"/>
    </row>
    <row r="11" spans="1:19" ht="18.75" customHeight="1">
      <c r="A11" s="55">
        <v>70</v>
      </c>
      <c r="B11" s="55">
        <v>196</v>
      </c>
      <c r="C11" s="98">
        <f t="shared" si="1"/>
        <v>13720</v>
      </c>
      <c r="D11" s="55">
        <f t="shared" si="2"/>
        <v>13324</v>
      </c>
      <c r="E11" s="55">
        <f t="shared" si="0"/>
        <v>13720</v>
      </c>
      <c r="F11" s="55">
        <v>13500</v>
      </c>
      <c r="G11" s="55">
        <v>396</v>
      </c>
      <c r="H11" s="98">
        <v>1418</v>
      </c>
      <c r="I11" s="55">
        <v>15840</v>
      </c>
      <c r="J11" s="98">
        <f t="shared" si="4"/>
        <v>950.4</v>
      </c>
      <c r="K11" s="98">
        <f t="shared" ref="K11:K12" si="6">ROUND(C11*0.0211,0)</f>
        <v>289</v>
      </c>
      <c r="L11" s="98">
        <f t="shared" si="3"/>
        <v>16377.4</v>
      </c>
    </row>
    <row r="12" spans="1:19" ht="18.75" customHeight="1">
      <c r="A12" s="55">
        <v>80</v>
      </c>
      <c r="B12" s="55">
        <v>196</v>
      </c>
      <c r="C12" s="98">
        <f>A12*B12</f>
        <v>15680</v>
      </c>
      <c r="D12" s="55">
        <f>C12-G12</f>
        <v>15284</v>
      </c>
      <c r="E12" s="55">
        <f>C12</f>
        <v>15680</v>
      </c>
      <c r="F12" s="55">
        <v>15840</v>
      </c>
      <c r="G12" s="55">
        <v>396</v>
      </c>
      <c r="H12" s="98">
        <v>1418</v>
      </c>
      <c r="I12" s="55">
        <v>15840</v>
      </c>
      <c r="J12" s="98">
        <f t="shared" si="4"/>
        <v>950.4</v>
      </c>
      <c r="K12" s="98">
        <f t="shared" si="6"/>
        <v>331</v>
      </c>
      <c r="L12" s="98">
        <f t="shared" si="3"/>
        <v>18379.400000000001</v>
      </c>
    </row>
    <row r="13" spans="1:19" ht="18.75" customHeight="1">
      <c r="A13" s="55">
        <v>100</v>
      </c>
      <c r="B13" s="55">
        <v>196</v>
      </c>
      <c r="C13" s="98">
        <f t="shared" si="1"/>
        <v>19600</v>
      </c>
      <c r="D13" s="55">
        <f t="shared" si="2"/>
        <v>19100</v>
      </c>
      <c r="E13" s="55">
        <f t="shared" si="0"/>
        <v>19600</v>
      </c>
      <c r="F13" s="55">
        <v>19047</v>
      </c>
      <c r="G13" s="55">
        <v>500</v>
      </c>
      <c r="H13" s="98">
        <v>1783</v>
      </c>
      <c r="I13" s="55">
        <v>20008</v>
      </c>
      <c r="J13" s="98">
        <f t="shared" si="4"/>
        <v>1200.48</v>
      </c>
      <c r="K13" s="98">
        <f>ROUND(C13*0.0211,0)</f>
        <v>414</v>
      </c>
      <c r="L13" s="98">
        <f t="shared" si="3"/>
        <v>22997.48</v>
      </c>
    </row>
    <row r="14" spans="1:19" ht="18.75" customHeight="1">
      <c r="A14" s="55">
        <v>120</v>
      </c>
      <c r="B14" s="55">
        <v>196</v>
      </c>
      <c r="C14" s="98">
        <f t="shared" si="1"/>
        <v>23520</v>
      </c>
      <c r="D14" s="55">
        <f t="shared" si="2"/>
        <v>22920</v>
      </c>
      <c r="E14" s="55">
        <f t="shared" si="0"/>
        <v>23520</v>
      </c>
      <c r="F14" s="55">
        <v>24000</v>
      </c>
      <c r="G14" s="55">
        <v>600</v>
      </c>
      <c r="H14" s="98">
        <v>2132</v>
      </c>
      <c r="I14" s="55">
        <v>24000</v>
      </c>
      <c r="J14" s="98">
        <f t="shared" si="4"/>
        <v>1440</v>
      </c>
      <c r="K14" s="98">
        <f>ROUND(C14*0.0211,0)</f>
        <v>496</v>
      </c>
      <c r="L14" s="98">
        <f t="shared" si="3"/>
        <v>27588</v>
      </c>
    </row>
    <row r="15" spans="1:19" ht="18.75" customHeight="1">
      <c r="A15" s="55">
        <v>150</v>
      </c>
      <c r="B15" s="55">
        <v>196</v>
      </c>
      <c r="C15" s="98">
        <f t="shared" si="1"/>
        <v>29400</v>
      </c>
      <c r="D15" s="55">
        <f t="shared" si="2"/>
        <v>28662</v>
      </c>
      <c r="E15" s="55">
        <f>C15</f>
        <v>29400</v>
      </c>
      <c r="F15" s="83">
        <v>28590</v>
      </c>
      <c r="G15" s="83">
        <v>738</v>
      </c>
      <c r="H15" s="98">
        <v>2614</v>
      </c>
      <c r="I15" s="55">
        <v>29500</v>
      </c>
      <c r="J15" s="98">
        <f t="shared" si="4"/>
        <v>1770</v>
      </c>
      <c r="K15" s="98">
        <f t="shared" ref="K15" si="7">ROUND(C15*0.0211,0)</f>
        <v>620</v>
      </c>
      <c r="L15" s="98">
        <f t="shared" si="3"/>
        <v>34404</v>
      </c>
    </row>
    <row r="16" spans="1:19">
      <c r="A16" s="64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</row>
    <row r="18" spans="1:22">
      <c r="N18" s="109"/>
    </row>
    <row r="19" spans="1:22">
      <c r="A19" s="150" t="s">
        <v>89</v>
      </c>
      <c r="B19" s="150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03"/>
      <c r="Q19" s="103"/>
      <c r="S19" s="103"/>
      <c r="T19" s="105"/>
      <c r="V19" s="105"/>
    </row>
    <row r="20" spans="1:22" ht="51" customHeight="1">
      <c r="A20" s="136" t="s">
        <v>162</v>
      </c>
      <c r="B20" s="136" t="s">
        <v>123</v>
      </c>
      <c r="C20" s="122" t="s">
        <v>120</v>
      </c>
      <c r="D20" s="122" t="s">
        <v>118</v>
      </c>
      <c r="E20" s="122" t="s">
        <v>124</v>
      </c>
      <c r="F20" s="122" t="s">
        <v>128</v>
      </c>
      <c r="G20" s="124" t="s">
        <v>163</v>
      </c>
      <c r="H20" s="124" t="s">
        <v>164</v>
      </c>
      <c r="I20" s="124" t="s">
        <v>117</v>
      </c>
      <c r="J20" s="124" t="s">
        <v>165</v>
      </c>
      <c r="K20" s="122" t="s">
        <v>126</v>
      </c>
      <c r="L20" s="122" t="s">
        <v>127</v>
      </c>
      <c r="M20" s="137" t="s">
        <v>166</v>
      </c>
      <c r="N20" s="137" t="s">
        <v>167</v>
      </c>
      <c r="O20" s="124" t="s">
        <v>168</v>
      </c>
    </row>
    <row r="21" spans="1:22">
      <c r="A21" s="55">
        <v>2</v>
      </c>
      <c r="B21" s="55">
        <v>40</v>
      </c>
      <c r="C21" s="55">
        <v>196</v>
      </c>
      <c r="D21" s="98">
        <f>B21*C21</f>
        <v>7840</v>
      </c>
      <c r="E21" s="83">
        <f>D21-G21</f>
        <v>7527</v>
      </c>
      <c r="F21" s="83">
        <v>12540</v>
      </c>
      <c r="G21" s="98">
        <v>313</v>
      </c>
      <c r="H21" s="98">
        <v>1129</v>
      </c>
      <c r="I21" s="98">
        <v>12540</v>
      </c>
      <c r="J21" s="98">
        <f>I21*0.06</f>
        <v>752.4</v>
      </c>
      <c r="K21" s="98">
        <f>ROUND(D21*0.0211,0)</f>
        <v>165</v>
      </c>
      <c r="L21" s="98">
        <f t="shared" ref="L21:L27" si="8">SUM(D21,H21,J21:K21)</f>
        <v>9886.4</v>
      </c>
      <c r="M21" s="133">
        <f>H21/30</f>
        <v>37.633333333333333</v>
      </c>
      <c r="N21" s="133">
        <f>J21/30</f>
        <v>25.08</v>
      </c>
      <c r="O21" s="133">
        <f>G21/30</f>
        <v>10.433333333333334</v>
      </c>
    </row>
    <row r="22" spans="1:22">
      <c r="A22" s="55">
        <v>3</v>
      </c>
      <c r="B22" s="55">
        <v>40</v>
      </c>
      <c r="C22" s="55">
        <v>196</v>
      </c>
      <c r="D22" s="98">
        <f t="shared" ref="D22:D27" si="9">B22*C22</f>
        <v>7840</v>
      </c>
      <c r="E22" s="83">
        <f t="shared" ref="E22:E27" si="10">D22-G22</f>
        <v>7393</v>
      </c>
      <c r="F22" s="83">
        <v>17880</v>
      </c>
      <c r="G22" s="98">
        <v>447</v>
      </c>
      <c r="H22" s="98">
        <v>1596</v>
      </c>
      <c r="I22" s="98">
        <v>17880</v>
      </c>
      <c r="J22" s="98">
        <f>I22*0.06</f>
        <v>1072.8</v>
      </c>
      <c r="K22" s="98">
        <f>ROUND(D22*0.0211,0)</f>
        <v>165</v>
      </c>
      <c r="L22" s="98">
        <f t="shared" si="8"/>
        <v>10673.8</v>
      </c>
      <c r="M22" s="133">
        <f>H22/30</f>
        <v>53.2</v>
      </c>
      <c r="N22" s="133">
        <f>J22/30</f>
        <v>35.76</v>
      </c>
      <c r="O22" s="133">
        <f>G22/30</f>
        <v>14.9</v>
      </c>
    </row>
    <row r="23" spans="1:22">
      <c r="A23" s="55">
        <v>4</v>
      </c>
      <c r="B23" s="55">
        <v>40</v>
      </c>
      <c r="C23" s="55">
        <v>196</v>
      </c>
      <c r="D23" s="98">
        <f t="shared" si="9"/>
        <v>7840</v>
      </c>
      <c r="E23" s="83">
        <f t="shared" si="10"/>
        <v>7240</v>
      </c>
      <c r="F23" s="83">
        <v>24000</v>
      </c>
      <c r="G23" s="98">
        <v>600</v>
      </c>
      <c r="H23" s="98">
        <v>2132</v>
      </c>
      <c r="I23" s="98">
        <v>24000</v>
      </c>
      <c r="J23" s="98">
        <f>I23*0.06</f>
        <v>1440</v>
      </c>
      <c r="K23" s="98">
        <f>ROUND(D23*0.0211,0)</f>
        <v>165</v>
      </c>
      <c r="L23" s="98">
        <f t="shared" si="8"/>
        <v>11577</v>
      </c>
      <c r="M23" s="133">
        <f>H23/30</f>
        <v>71.066666666666663</v>
      </c>
      <c r="N23" s="133">
        <f>J23/30</f>
        <v>48</v>
      </c>
      <c r="O23" s="133">
        <f>G23/30</f>
        <v>20</v>
      </c>
    </row>
    <row r="24" spans="1:22">
      <c r="A24" s="55">
        <v>5</v>
      </c>
      <c r="B24" s="55">
        <v>40</v>
      </c>
      <c r="C24" s="55">
        <v>196</v>
      </c>
      <c r="D24" s="98">
        <f t="shared" si="9"/>
        <v>7840</v>
      </c>
      <c r="E24" s="83">
        <f t="shared" si="10"/>
        <v>7102</v>
      </c>
      <c r="F24" s="83">
        <v>29500</v>
      </c>
      <c r="G24" s="98">
        <v>738</v>
      </c>
      <c r="H24" s="98">
        <v>2614</v>
      </c>
      <c r="I24" s="98">
        <v>29500</v>
      </c>
      <c r="J24" s="98">
        <f t="shared" ref="J24:J27" si="11">I24*0.06</f>
        <v>1770</v>
      </c>
      <c r="K24" s="98">
        <f>ROUND(D24*0.0211,0)</f>
        <v>165</v>
      </c>
      <c r="L24" s="98">
        <f t="shared" si="8"/>
        <v>12389</v>
      </c>
      <c r="M24" s="133">
        <f t="shared" ref="M24:M27" si="12">H24/30</f>
        <v>87.13333333333334</v>
      </c>
      <c r="N24" s="133">
        <f t="shared" ref="N24:N27" si="13">J24/30</f>
        <v>59</v>
      </c>
      <c r="O24" s="133">
        <f t="shared" ref="O24:O27" si="14">G24/30</f>
        <v>24.6</v>
      </c>
    </row>
    <row r="25" spans="1:22">
      <c r="A25" s="55">
        <v>6</v>
      </c>
      <c r="B25" s="55">
        <v>40</v>
      </c>
      <c r="C25" s="55">
        <v>196</v>
      </c>
      <c r="D25" s="98">
        <f t="shared" si="9"/>
        <v>7840</v>
      </c>
      <c r="E25" s="83">
        <f t="shared" si="10"/>
        <v>6932</v>
      </c>
      <c r="F25" s="83">
        <v>36300</v>
      </c>
      <c r="G25" s="98">
        <v>908</v>
      </c>
      <c r="H25" s="98">
        <v>3216</v>
      </c>
      <c r="I25" s="98">
        <v>36300</v>
      </c>
      <c r="J25" s="98">
        <f t="shared" si="11"/>
        <v>2178</v>
      </c>
      <c r="K25" s="98">
        <f t="shared" ref="K25:K27" si="15">ROUND(D25*0.0211,0)</f>
        <v>165</v>
      </c>
      <c r="L25" s="98">
        <f t="shared" si="8"/>
        <v>13399</v>
      </c>
      <c r="M25" s="133">
        <f t="shared" si="12"/>
        <v>107.2</v>
      </c>
      <c r="N25" s="133">
        <f t="shared" si="13"/>
        <v>72.599999999999994</v>
      </c>
      <c r="O25" s="133">
        <f t="shared" si="14"/>
        <v>30.266666666666666</v>
      </c>
    </row>
    <row r="26" spans="1:22">
      <c r="A26" s="55">
        <v>7</v>
      </c>
      <c r="B26" s="55">
        <v>40</v>
      </c>
      <c r="C26" s="55">
        <v>196</v>
      </c>
      <c r="D26" s="98">
        <f t="shared" si="9"/>
        <v>7840</v>
      </c>
      <c r="E26" s="83">
        <f t="shared" si="10"/>
        <v>6790</v>
      </c>
      <c r="F26" s="83">
        <v>42000</v>
      </c>
      <c r="G26" s="98">
        <v>1050</v>
      </c>
      <c r="H26" s="98">
        <v>3721</v>
      </c>
      <c r="I26" s="98">
        <v>42000</v>
      </c>
      <c r="J26" s="98">
        <f t="shared" si="11"/>
        <v>2520</v>
      </c>
      <c r="K26" s="98">
        <f t="shared" si="15"/>
        <v>165</v>
      </c>
      <c r="L26" s="98">
        <f t="shared" si="8"/>
        <v>14246</v>
      </c>
      <c r="M26" s="133">
        <f t="shared" si="12"/>
        <v>124.03333333333333</v>
      </c>
      <c r="N26" s="133">
        <f t="shared" si="13"/>
        <v>84</v>
      </c>
      <c r="O26" s="133">
        <f t="shared" si="14"/>
        <v>35</v>
      </c>
    </row>
    <row r="27" spans="1:22">
      <c r="A27" s="55">
        <v>8</v>
      </c>
      <c r="B27" s="55">
        <v>40</v>
      </c>
      <c r="C27" s="55">
        <v>196</v>
      </c>
      <c r="D27" s="98">
        <f t="shared" si="9"/>
        <v>7840</v>
      </c>
      <c r="E27" s="83">
        <f t="shared" si="10"/>
        <v>6695</v>
      </c>
      <c r="F27" s="83">
        <v>48200</v>
      </c>
      <c r="G27" s="98">
        <v>1145</v>
      </c>
      <c r="H27" s="98">
        <v>4058</v>
      </c>
      <c r="I27" s="98">
        <v>48200</v>
      </c>
      <c r="J27" s="98">
        <f t="shared" si="11"/>
        <v>2892</v>
      </c>
      <c r="K27" s="98">
        <f t="shared" si="15"/>
        <v>165</v>
      </c>
      <c r="L27" s="98">
        <f t="shared" si="8"/>
        <v>14955</v>
      </c>
      <c r="M27" s="133">
        <f t="shared" si="12"/>
        <v>135.26666666666668</v>
      </c>
      <c r="N27" s="133">
        <f t="shared" si="13"/>
        <v>96.4</v>
      </c>
      <c r="O27" s="133">
        <f t="shared" si="14"/>
        <v>38.166666666666664</v>
      </c>
    </row>
    <row r="29" spans="1:22">
      <c r="A29" s="150" t="s">
        <v>91</v>
      </c>
      <c r="B29" s="150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</row>
    <row r="30" spans="1:22" ht="60" customHeight="1">
      <c r="A30" s="127" t="s">
        <v>139</v>
      </c>
      <c r="B30" s="127" t="s">
        <v>140</v>
      </c>
      <c r="C30" s="127" t="s">
        <v>86</v>
      </c>
      <c r="D30" s="121" t="s">
        <v>80</v>
      </c>
      <c r="E30" s="121" t="s">
        <v>81</v>
      </c>
      <c r="F30" s="122" t="s">
        <v>120</v>
      </c>
      <c r="G30" s="122" t="s">
        <v>118</v>
      </c>
      <c r="H30" s="122" t="s">
        <v>124</v>
      </c>
      <c r="I30" s="122" t="s">
        <v>128</v>
      </c>
      <c r="J30" s="123" t="s">
        <v>161</v>
      </c>
      <c r="K30" s="123" t="s">
        <v>158</v>
      </c>
      <c r="L30" s="122" t="s">
        <v>117</v>
      </c>
      <c r="M30" s="126" t="s">
        <v>160</v>
      </c>
      <c r="N30" s="125" t="s">
        <v>126</v>
      </c>
      <c r="O30" s="126" t="s">
        <v>159</v>
      </c>
    </row>
    <row r="31" spans="1:22">
      <c r="A31" s="134">
        <v>46237</v>
      </c>
      <c r="B31" s="134">
        <v>46241</v>
      </c>
      <c r="C31" s="37">
        <f>_xlfn.DAYS(B31,A31)+1</f>
        <v>5</v>
      </c>
      <c r="D31" s="55">
        <v>6</v>
      </c>
      <c r="E31" s="135">
        <v>30</v>
      </c>
      <c r="F31" s="55">
        <v>196</v>
      </c>
      <c r="G31" s="98">
        <f>E31*F31</f>
        <v>5880</v>
      </c>
      <c r="H31" s="55">
        <f>G31-J31</f>
        <v>5828</v>
      </c>
      <c r="I31" s="83">
        <v>12540</v>
      </c>
      <c r="J31" s="106">
        <f>ROUND(O21*C31,0)</f>
        <v>52</v>
      </c>
      <c r="K31" s="98">
        <f>ROUND(M21*C31,0)</f>
        <v>188</v>
      </c>
      <c r="L31" s="107">
        <v>12540</v>
      </c>
      <c r="M31" s="98">
        <f>L31*0.06/30*C31</f>
        <v>125.39999999999999</v>
      </c>
      <c r="N31" s="98">
        <f>ROUND(G31*0.0211,0)</f>
        <v>124</v>
      </c>
      <c r="O31" s="98">
        <f>SUM(G31,M31,K31,N31)</f>
        <v>6317.4</v>
      </c>
    </row>
    <row r="32" spans="1:22">
      <c r="A32" s="36"/>
      <c r="B32" s="36"/>
      <c r="C32" s="37">
        <f>_xlfn.DAYS(B32,A32)+1</f>
        <v>1</v>
      </c>
      <c r="D32" s="55">
        <v>3</v>
      </c>
      <c r="E32" s="90"/>
      <c r="F32" s="55">
        <v>196</v>
      </c>
      <c r="G32" s="98">
        <f t="shared" ref="G32:G33" si="16">E32*F32</f>
        <v>0</v>
      </c>
      <c r="H32" s="55">
        <f t="shared" ref="H32:H37" si="17">G32-J32</f>
        <v>-15</v>
      </c>
      <c r="I32" s="83">
        <v>17880</v>
      </c>
      <c r="J32" s="106">
        <f t="shared" ref="J32:J37" si="18">ROUND(O22*C32,0)</f>
        <v>15</v>
      </c>
      <c r="K32" s="98">
        <f t="shared" ref="K32:K37" si="19">ROUND(M22*C32,0)</f>
        <v>53</v>
      </c>
      <c r="L32" s="107">
        <v>17880</v>
      </c>
      <c r="M32" s="98">
        <f>L32*0.06/30*C32</f>
        <v>35.76</v>
      </c>
      <c r="N32" s="98">
        <f>ROUND(G32*0.0211,0)</f>
        <v>0</v>
      </c>
      <c r="O32" s="98">
        <f>SUM(G32,M32,N32,K32)</f>
        <v>88.759999999999991</v>
      </c>
    </row>
    <row r="33" spans="1:22">
      <c r="A33" s="36"/>
      <c r="B33" s="36"/>
      <c r="C33" s="37">
        <f t="shared" ref="C33:C37" si="20">_xlfn.DAYS(B33,A33)+1</f>
        <v>1</v>
      </c>
      <c r="D33" s="55">
        <v>4</v>
      </c>
      <c r="E33" s="90"/>
      <c r="F33" s="55">
        <v>196</v>
      </c>
      <c r="G33" s="98">
        <f t="shared" si="16"/>
        <v>0</v>
      </c>
      <c r="H33" s="55">
        <f t="shared" si="17"/>
        <v>-20</v>
      </c>
      <c r="I33" s="83">
        <v>24000</v>
      </c>
      <c r="J33" s="106">
        <f t="shared" si="18"/>
        <v>20</v>
      </c>
      <c r="K33" s="98">
        <f t="shared" si="19"/>
        <v>71</v>
      </c>
      <c r="L33" s="107">
        <v>24000</v>
      </c>
      <c r="M33" s="98">
        <f>L33*0.06/30*C33</f>
        <v>48</v>
      </c>
      <c r="N33" s="98">
        <f>ROUND(G33*0.0211,0)</f>
        <v>0</v>
      </c>
      <c r="O33" s="98">
        <f>SUM(G33,M33,N33,K33)</f>
        <v>119</v>
      </c>
    </row>
    <row r="34" spans="1:22">
      <c r="A34" s="36"/>
      <c r="B34" s="36"/>
      <c r="C34" s="37">
        <f t="shared" si="20"/>
        <v>1</v>
      </c>
      <c r="D34" s="55">
        <v>5</v>
      </c>
      <c r="E34" s="90"/>
      <c r="F34" s="55">
        <v>196</v>
      </c>
      <c r="G34" s="98">
        <f>E34*F34</f>
        <v>0</v>
      </c>
      <c r="H34" s="55">
        <f t="shared" si="17"/>
        <v>-25</v>
      </c>
      <c r="I34" s="83">
        <v>29500</v>
      </c>
      <c r="J34" s="106">
        <f t="shared" si="18"/>
        <v>25</v>
      </c>
      <c r="K34" s="98">
        <f t="shared" si="19"/>
        <v>87</v>
      </c>
      <c r="L34" s="107">
        <v>29500</v>
      </c>
      <c r="M34" s="98">
        <f>L34*0.06/30*C34</f>
        <v>59</v>
      </c>
      <c r="N34" s="98">
        <f t="shared" ref="N34:N37" si="21">ROUND(G34*0.0211,0)</f>
        <v>0</v>
      </c>
      <c r="O34" s="98">
        <f t="shared" ref="O34" si="22">SUM(G34,M34,K34,N34)</f>
        <v>146</v>
      </c>
    </row>
    <row r="35" spans="1:22">
      <c r="A35" s="36"/>
      <c r="B35" s="36"/>
      <c r="C35" s="37">
        <f t="shared" si="20"/>
        <v>1</v>
      </c>
      <c r="D35" s="55">
        <v>6</v>
      </c>
      <c r="E35" s="90"/>
      <c r="F35" s="55">
        <v>196</v>
      </c>
      <c r="G35" s="98">
        <f t="shared" ref="G35:G37" si="23">E35*F35</f>
        <v>0</v>
      </c>
      <c r="H35" s="55">
        <f t="shared" si="17"/>
        <v>-30</v>
      </c>
      <c r="I35" s="83">
        <v>36300</v>
      </c>
      <c r="J35" s="106">
        <f t="shared" si="18"/>
        <v>30</v>
      </c>
      <c r="K35" s="98">
        <f>ROUND(M25*C35,0)</f>
        <v>107</v>
      </c>
      <c r="L35" s="107">
        <v>36300</v>
      </c>
      <c r="M35" s="98">
        <f>L35*0.06/30*C35</f>
        <v>72.599999999999994</v>
      </c>
      <c r="N35" s="98">
        <f t="shared" si="21"/>
        <v>0</v>
      </c>
      <c r="O35" s="98">
        <f t="shared" ref="O35:O36" si="24">SUM(G35,M35,N35,K35)</f>
        <v>179.6</v>
      </c>
    </row>
    <row r="36" spans="1:22">
      <c r="A36" s="36"/>
      <c r="B36" s="36"/>
      <c r="C36" s="37">
        <f t="shared" si="20"/>
        <v>1</v>
      </c>
      <c r="D36" s="55">
        <v>7</v>
      </c>
      <c r="E36" s="90"/>
      <c r="F36" s="55">
        <v>196</v>
      </c>
      <c r="G36" s="98">
        <f t="shared" si="23"/>
        <v>0</v>
      </c>
      <c r="H36" s="55">
        <f t="shared" si="17"/>
        <v>-35</v>
      </c>
      <c r="I36" s="83">
        <v>42000</v>
      </c>
      <c r="J36" s="106">
        <f t="shared" si="18"/>
        <v>35</v>
      </c>
      <c r="K36" s="98">
        <f t="shared" si="19"/>
        <v>124</v>
      </c>
      <c r="L36" s="107">
        <v>42000</v>
      </c>
      <c r="M36" s="98">
        <f t="shared" ref="M36:M37" si="25">L36*0.06/30*C36</f>
        <v>84</v>
      </c>
      <c r="N36" s="98">
        <f t="shared" si="21"/>
        <v>0</v>
      </c>
      <c r="O36" s="98">
        <f t="shared" si="24"/>
        <v>208</v>
      </c>
    </row>
    <row r="37" spans="1:22">
      <c r="A37" s="36"/>
      <c r="B37" s="36"/>
      <c r="C37" s="37">
        <f t="shared" si="20"/>
        <v>1</v>
      </c>
      <c r="D37" s="55">
        <v>8</v>
      </c>
      <c r="E37" s="90"/>
      <c r="F37" s="55">
        <v>196</v>
      </c>
      <c r="G37" s="98">
        <f t="shared" si="23"/>
        <v>0</v>
      </c>
      <c r="H37" s="55">
        <f t="shared" si="17"/>
        <v>-38</v>
      </c>
      <c r="I37" s="83">
        <v>48200</v>
      </c>
      <c r="J37" s="106">
        <f t="shared" si="18"/>
        <v>38</v>
      </c>
      <c r="K37" s="98">
        <f t="shared" si="19"/>
        <v>135</v>
      </c>
      <c r="L37" s="107">
        <v>48200</v>
      </c>
      <c r="M37" s="98">
        <f t="shared" si="25"/>
        <v>96.4</v>
      </c>
      <c r="N37" s="98">
        <f t="shared" si="21"/>
        <v>0</v>
      </c>
      <c r="O37" s="98">
        <f t="shared" ref="O37" si="26">SUM(G37,M37,K37,N37)</f>
        <v>231.4</v>
      </c>
    </row>
    <row r="38" spans="1:22">
      <c r="A38" s="152" t="s">
        <v>156</v>
      </c>
      <c r="B38" s="152"/>
      <c r="C38" s="39"/>
      <c r="D38" s="39"/>
      <c r="E38" s="111" t="s">
        <v>156</v>
      </c>
      <c r="G38" s="40"/>
      <c r="R38" s="103"/>
      <c r="T38" s="103"/>
      <c r="U38" s="103"/>
      <c r="V38" s="103"/>
    </row>
    <row r="39" spans="1:22">
      <c r="T39" s="104"/>
    </row>
  </sheetData>
  <mergeCells count="5">
    <mergeCell ref="A1:S1"/>
    <mergeCell ref="A2:O2"/>
    <mergeCell ref="A19:O19"/>
    <mergeCell ref="A29:O29"/>
    <mergeCell ref="A38:B38"/>
  </mergeCells>
  <phoneticPr fontId="1" type="noConversion"/>
  <pageMargins left="0.25" right="0.25" top="0.75" bottom="0.75" header="0.3" footer="0.3"/>
  <pageSetup paperSize="8" scale="65" fitToWidth="0" orientation="landscape" r:id="rId1"/>
  <ignoredErrors>
    <ignoredError sqref="O34" formula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3"/>
  <sheetViews>
    <sheetView topLeftCell="A25" workbookViewId="0">
      <selection activeCell="B48" sqref="B48"/>
    </sheetView>
  </sheetViews>
  <sheetFormatPr defaultColWidth="9" defaultRowHeight="16.2"/>
  <cols>
    <col min="1" max="1" width="12.109375" customWidth="1"/>
    <col min="2" max="2" width="12.44140625" customWidth="1"/>
    <col min="3" max="3" width="10.77734375" customWidth="1"/>
    <col min="4" max="4" width="12.21875" customWidth="1"/>
    <col min="5" max="5" width="15.21875" customWidth="1"/>
    <col min="6" max="6" width="12.44140625" customWidth="1"/>
    <col min="7" max="7" width="14.6640625" customWidth="1"/>
    <col min="8" max="8" width="11.21875" customWidth="1"/>
    <col min="9" max="9" width="15.88671875" customWidth="1"/>
    <col min="10" max="10" width="14.33203125" customWidth="1"/>
    <col min="11" max="11" width="20.33203125" customWidth="1"/>
    <col min="12" max="12" width="15.33203125" customWidth="1"/>
    <col min="13" max="13" width="11.21875" customWidth="1"/>
    <col min="14" max="14" width="21.109375" customWidth="1"/>
    <col min="15" max="15" width="15.6640625" customWidth="1"/>
    <col min="16" max="16384" width="9" style="46"/>
  </cols>
  <sheetData>
    <row r="1" spans="1:15" ht="33.6" customHeight="1">
      <c r="A1" s="138" t="s">
        <v>142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</row>
    <row r="2" spans="1:15">
      <c r="A2" s="32" t="s">
        <v>90</v>
      </c>
    </row>
    <row r="3" spans="1:15" s="78" customFormat="1" ht="39.6" customHeight="1">
      <c r="A3" s="67" t="s">
        <v>123</v>
      </c>
      <c r="B3" s="66" t="s">
        <v>120</v>
      </c>
      <c r="C3" s="66" t="s">
        <v>118</v>
      </c>
      <c r="D3" s="66" t="s">
        <v>124</v>
      </c>
      <c r="E3" s="68" t="s">
        <v>116</v>
      </c>
      <c r="F3" s="68" t="s">
        <v>92</v>
      </c>
      <c r="G3" s="75" t="s">
        <v>125</v>
      </c>
      <c r="H3" s="75" t="s">
        <v>122</v>
      </c>
      <c r="I3" s="66" t="s">
        <v>117</v>
      </c>
      <c r="J3" s="66" t="s">
        <v>119</v>
      </c>
      <c r="K3" s="76" t="s">
        <v>126</v>
      </c>
      <c r="L3" s="66" t="s">
        <v>127</v>
      </c>
      <c r="M3" s="77"/>
      <c r="N3" s="77"/>
      <c r="O3" s="77"/>
    </row>
    <row r="4" spans="1:15" s="78" customFormat="1" ht="22.5" customHeight="1">
      <c r="A4" s="55">
        <v>10</v>
      </c>
      <c r="B4" s="55">
        <v>168</v>
      </c>
      <c r="C4" s="84">
        <f t="shared" ref="C4:C9" si="0">A4*B4</f>
        <v>1680</v>
      </c>
      <c r="D4" s="55">
        <f t="shared" ref="D4:D9" si="1">C4-G4</f>
        <v>1425</v>
      </c>
      <c r="E4" s="55">
        <f t="shared" ref="E4:E9" si="2">C4</f>
        <v>1680</v>
      </c>
      <c r="F4" s="55">
        <v>11100</v>
      </c>
      <c r="G4" s="55">
        <v>255</v>
      </c>
      <c r="H4" s="84">
        <v>919</v>
      </c>
      <c r="I4" s="55">
        <v>3000</v>
      </c>
      <c r="J4" s="84">
        <f>ROUND(I4*0.06,0)</f>
        <v>180</v>
      </c>
      <c r="K4" s="84">
        <f>ROUND(C4*0.0211,0)</f>
        <v>35</v>
      </c>
      <c r="L4" s="84">
        <f t="shared" ref="L4:L9" si="3">C4+H4+J4+K4</f>
        <v>2814</v>
      </c>
      <c r="M4" s="77"/>
      <c r="N4" s="77"/>
      <c r="O4" s="77"/>
    </row>
    <row r="5" spans="1:15" s="78" customFormat="1" ht="21.75" customHeight="1">
      <c r="A5" s="55">
        <v>15</v>
      </c>
      <c r="B5" s="55">
        <v>168</v>
      </c>
      <c r="C5" s="84">
        <f t="shared" si="0"/>
        <v>2520</v>
      </c>
      <c r="D5" s="55">
        <f t="shared" si="1"/>
        <v>2265</v>
      </c>
      <c r="E5" s="55">
        <f t="shared" si="2"/>
        <v>2520</v>
      </c>
      <c r="F5" s="55">
        <v>11100</v>
      </c>
      <c r="G5" s="55">
        <v>255</v>
      </c>
      <c r="H5" s="84">
        <v>919</v>
      </c>
      <c r="I5" s="55">
        <v>3000</v>
      </c>
      <c r="J5" s="84">
        <f>ROUND(I5*0.06,0)</f>
        <v>180</v>
      </c>
      <c r="K5" s="84">
        <f>ROUND(C5*0.0211,0)</f>
        <v>53</v>
      </c>
      <c r="L5" s="84">
        <f t="shared" si="3"/>
        <v>3672</v>
      </c>
      <c r="M5" s="77"/>
      <c r="N5" s="53"/>
      <c r="O5" s="77"/>
    </row>
    <row r="6" spans="1:15" s="78" customFormat="1" ht="21.75" customHeight="1">
      <c r="A6" s="55">
        <v>20</v>
      </c>
      <c r="B6" s="55">
        <v>168</v>
      </c>
      <c r="C6" s="84">
        <f t="shared" si="0"/>
        <v>3360</v>
      </c>
      <c r="D6" s="55">
        <f t="shared" si="1"/>
        <v>3105</v>
      </c>
      <c r="E6" s="55">
        <f t="shared" si="2"/>
        <v>3360</v>
      </c>
      <c r="F6" s="55">
        <v>11100</v>
      </c>
      <c r="G6" s="55">
        <v>255</v>
      </c>
      <c r="H6" s="84">
        <v>919</v>
      </c>
      <c r="I6" s="55">
        <v>4500</v>
      </c>
      <c r="J6" s="84">
        <f t="shared" ref="J6:J9" si="4">ROUND(I6*0.06,0)</f>
        <v>270</v>
      </c>
      <c r="K6" s="84">
        <f t="shared" ref="K6:K8" si="5">ROUND(C6*0.0211,0)</f>
        <v>71</v>
      </c>
      <c r="L6" s="84">
        <f t="shared" si="3"/>
        <v>4620</v>
      </c>
      <c r="M6" s="77"/>
      <c r="N6" s="77"/>
      <c r="O6" s="77"/>
    </row>
    <row r="7" spans="1:15" s="78" customFormat="1" ht="21.75" customHeight="1">
      <c r="A7" s="55">
        <v>24</v>
      </c>
      <c r="B7" s="55">
        <v>168</v>
      </c>
      <c r="C7" s="84">
        <f t="shared" si="0"/>
        <v>4032</v>
      </c>
      <c r="D7" s="55">
        <f t="shared" si="1"/>
        <v>3777</v>
      </c>
      <c r="E7" s="55">
        <f t="shared" si="2"/>
        <v>4032</v>
      </c>
      <c r="F7" s="55">
        <v>11100</v>
      </c>
      <c r="G7" s="55">
        <v>255</v>
      </c>
      <c r="H7" s="84">
        <v>919</v>
      </c>
      <c r="I7" s="55">
        <v>4500</v>
      </c>
      <c r="J7" s="84">
        <f t="shared" ref="J7" si="6">ROUND(I7*0.06,0)</f>
        <v>270</v>
      </c>
      <c r="K7" s="84">
        <f t="shared" ref="K7" si="7">ROUND(C7*0.0211,0)</f>
        <v>85</v>
      </c>
      <c r="L7" s="84">
        <f t="shared" si="3"/>
        <v>5306</v>
      </c>
      <c r="M7" s="77"/>
      <c r="N7" s="77"/>
      <c r="O7" s="77"/>
    </row>
    <row r="8" spans="1:15" s="59" customFormat="1" ht="20.25" customHeight="1">
      <c r="A8" s="55">
        <v>30</v>
      </c>
      <c r="B8" s="55">
        <v>168</v>
      </c>
      <c r="C8" s="84">
        <f t="shared" si="0"/>
        <v>5040</v>
      </c>
      <c r="D8" s="55">
        <f t="shared" si="1"/>
        <v>4785</v>
      </c>
      <c r="E8" s="55">
        <f t="shared" si="2"/>
        <v>5040</v>
      </c>
      <c r="F8" s="55">
        <v>11100</v>
      </c>
      <c r="G8" s="55">
        <v>255</v>
      </c>
      <c r="H8" s="84">
        <v>919</v>
      </c>
      <c r="I8" s="55">
        <v>6000</v>
      </c>
      <c r="J8" s="84">
        <f t="shared" si="4"/>
        <v>360</v>
      </c>
      <c r="K8" s="84">
        <f t="shared" si="5"/>
        <v>106</v>
      </c>
      <c r="L8" s="84">
        <f t="shared" si="3"/>
        <v>6425</v>
      </c>
      <c r="M8" s="53"/>
      <c r="N8" s="53"/>
      <c r="O8" s="53"/>
    </row>
    <row r="9" spans="1:15" s="59" customFormat="1" ht="20.25" customHeight="1">
      <c r="A9" s="55">
        <v>36</v>
      </c>
      <c r="B9" s="55">
        <v>168</v>
      </c>
      <c r="C9" s="84">
        <f t="shared" si="0"/>
        <v>6048</v>
      </c>
      <c r="D9" s="55">
        <f t="shared" si="1"/>
        <v>5793</v>
      </c>
      <c r="E9" s="55">
        <f t="shared" si="2"/>
        <v>6048</v>
      </c>
      <c r="F9" s="55">
        <v>11100</v>
      </c>
      <c r="G9" s="55">
        <v>255</v>
      </c>
      <c r="H9" s="84">
        <v>919</v>
      </c>
      <c r="I9" s="55">
        <v>7500</v>
      </c>
      <c r="J9" s="84">
        <f t="shared" si="4"/>
        <v>450</v>
      </c>
      <c r="K9" s="84">
        <f t="shared" ref="K9" si="8">ROUND(C9*0.0211,0)</f>
        <v>128</v>
      </c>
      <c r="L9" s="84">
        <f t="shared" si="3"/>
        <v>7545</v>
      </c>
      <c r="M9" s="53"/>
      <c r="N9" s="53"/>
      <c r="O9" s="53"/>
    </row>
    <row r="10" spans="1:15" s="60" customFormat="1" ht="19.5" customHeight="1">
      <c r="A10" s="55">
        <v>40</v>
      </c>
      <c r="B10" s="55">
        <v>168</v>
      </c>
      <c r="C10" s="84">
        <f t="shared" ref="C10:C29" si="9">A10*B10</f>
        <v>6720</v>
      </c>
      <c r="D10" s="55">
        <f t="shared" ref="D10:D29" si="10">C10-G10</f>
        <v>6465</v>
      </c>
      <c r="E10" s="55">
        <f t="shared" ref="E10:E29" si="11">C10</f>
        <v>6720</v>
      </c>
      <c r="F10" s="55">
        <v>11100</v>
      </c>
      <c r="G10" s="55">
        <v>255</v>
      </c>
      <c r="H10" s="84">
        <v>919</v>
      </c>
      <c r="I10" s="55">
        <v>7500</v>
      </c>
      <c r="J10" s="84">
        <f t="shared" ref="J10:J29" si="12">ROUND(I10*0.06,0)</f>
        <v>450</v>
      </c>
      <c r="K10" s="84">
        <f t="shared" ref="K10:K29" si="13">ROUND(C10*0.0211,0)</f>
        <v>142</v>
      </c>
      <c r="L10" s="84">
        <f t="shared" ref="L10:L29" si="14">C10+H10+J10+K10</f>
        <v>8231</v>
      </c>
      <c r="M10" s="54"/>
      <c r="N10" s="54"/>
      <c r="O10" s="54"/>
    </row>
    <row r="11" spans="1:15" s="60" customFormat="1" ht="19.5" customHeight="1">
      <c r="A11" s="55">
        <v>45</v>
      </c>
      <c r="B11" s="55">
        <v>168</v>
      </c>
      <c r="C11" s="84">
        <f t="shared" si="9"/>
        <v>7560</v>
      </c>
      <c r="D11" s="55">
        <f t="shared" si="10"/>
        <v>7305</v>
      </c>
      <c r="E11" s="55">
        <f t="shared" si="11"/>
        <v>7560</v>
      </c>
      <c r="F11" s="55">
        <v>11100</v>
      </c>
      <c r="G11" s="55">
        <v>255</v>
      </c>
      <c r="H11" s="84">
        <v>919</v>
      </c>
      <c r="I11" s="55">
        <v>8700</v>
      </c>
      <c r="J11" s="84">
        <f t="shared" si="12"/>
        <v>522</v>
      </c>
      <c r="K11" s="84">
        <f t="shared" si="13"/>
        <v>160</v>
      </c>
      <c r="L11" s="84">
        <f t="shared" si="14"/>
        <v>9161</v>
      </c>
      <c r="M11" s="54"/>
      <c r="N11" s="54"/>
      <c r="O11" s="54"/>
    </row>
    <row r="12" spans="1:15" s="60" customFormat="1" ht="19.5" customHeight="1">
      <c r="A12" s="55">
        <v>46</v>
      </c>
      <c r="B12" s="55">
        <v>168</v>
      </c>
      <c r="C12" s="84">
        <f t="shared" si="9"/>
        <v>7728</v>
      </c>
      <c r="D12" s="55">
        <f t="shared" si="10"/>
        <v>7473</v>
      </c>
      <c r="E12" s="55">
        <f t="shared" si="11"/>
        <v>7728</v>
      </c>
      <c r="F12" s="55">
        <v>11100</v>
      </c>
      <c r="G12" s="55">
        <v>255</v>
      </c>
      <c r="H12" s="84">
        <v>919</v>
      </c>
      <c r="I12" s="55">
        <v>8700</v>
      </c>
      <c r="J12" s="84">
        <f t="shared" si="12"/>
        <v>522</v>
      </c>
      <c r="K12" s="84">
        <f t="shared" si="13"/>
        <v>163</v>
      </c>
      <c r="L12" s="84">
        <f t="shared" si="14"/>
        <v>9332</v>
      </c>
      <c r="M12" s="54"/>
      <c r="N12" s="46"/>
      <c r="O12" s="54"/>
    </row>
    <row r="13" spans="1:15" s="60" customFormat="1" ht="19.5" customHeight="1">
      <c r="A13" s="55">
        <v>50</v>
      </c>
      <c r="B13" s="55">
        <v>168</v>
      </c>
      <c r="C13" s="84">
        <f t="shared" si="9"/>
        <v>8400</v>
      </c>
      <c r="D13" s="55">
        <f t="shared" si="10"/>
        <v>8145</v>
      </c>
      <c r="E13" s="55">
        <f t="shared" si="11"/>
        <v>8400</v>
      </c>
      <c r="F13" s="55">
        <v>11100</v>
      </c>
      <c r="G13" s="55">
        <v>255</v>
      </c>
      <c r="H13" s="84">
        <v>919</v>
      </c>
      <c r="I13" s="55">
        <v>8700</v>
      </c>
      <c r="J13" s="84">
        <f t="shared" si="12"/>
        <v>522</v>
      </c>
      <c r="K13" s="84">
        <f t="shared" si="13"/>
        <v>177</v>
      </c>
      <c r="L13" s="84">
        <f t="shared" si="14"/>
        <v>10018</v>
      </c>
      <c r="M13" s="54"/>
      <c r="N13" s="46"/>
      <c r="O13" s="54"/>
    </row>
    <row r="14" spans="1:15" s="60" customFormat="1" ht="19.5" customHeight="1">
      <c r="A14" s="55">
        <v>52</v>
      </c>
      <c r="B14" s="55">
        <v>168</v>
      </c>
      <c r="C14" s="84">
        <f t="shared" si="9"/>
        <v>8736</v>
      </c>
      <c r="D14" s="55">
        <f t="shared" si="10"/>
        <v>8481</v>
      </c>
      <c r="E14" s="55">
        <f t="shared" si="11"/>
        <v>8736</v>
      </c>
      <c r="F14" s="55">
        <v>11100</v>
      </c>
      <c r="G14" s="55">
        <v>255</v>
      </c>
      <c r="H14" s="84">
        <v>919</v>
      </c>
      <c r="I14" s="55">
        <v>9900</v>
      </c>
      <c r="J14" s="84">
        <f t="shared" si="12"/>
        <v>594</v>
      </c>
      <c r="K14" s="84">
        <f t="shared" si="13"/>
        <v>184</v>
      </c>
      <c r="L14" s="84">
        <f t="shared" si="14"/>
        <v>10433</v>
      </c>
      <c r="M14" s="54"/>
      <c r="N14" s="46"/>
      <c r="O14" s="54"/>
    </row>
    <row r="15" spans="1:15" s="60" customFormat="1" ht="19.5" customHeight="1">
      <c r="A15" s="55">
        <v>54</v>
      </c>
      <c r="B15" s="55">
        <v>168</v>
      </c>
      <c r="C15" s="84">
        <f t="shared" ref="C15" si="15">A15*B15</f>
        <v>9072</v>
      </c>
      <c r="D15" s="55">
        <f t="shared" ref="D15" si="16">C15-G15</f>
        <v>8817</v>
      </c>
      <c r="E15" s="55">
        <f t="shared" ref="E15" si="17">C15</f>
        <v>9072</v>
      </c>
      <c r="F15" s="55">
        <v>11100</v>
      </c>
      <c r="G15" s="55">
        <v>255</v>
      </c>
      <c r="H15" s="84">
        <v>919</v>
      </c>
      <c r="I15" s="55">
        <v>9900</v>
      </c>
      <c r="J15" s="84">
        <f t="shared" ref="J15" si="18">ROUND(I15*0.06,0)</f>
        <v>594</v>
      </c>
      <c r="K15" s="84">
        <f t="shared" ref="K15" si="19">ROUND(C15*0.0211,0)</f>
        <v>191</v>
      </c>
      <c r="L15" s="84">
        <f t="shared" ref="L15" si="20">C15+H15+J15+K15</f>
        <v>10776</v>
      </c>
      <c r="M15" s="54"/>
      <c r="N15" s="46"/>
      <c r="O15" s="54"/>
    </row>
    <row r="16" spans="1:15" s="60" customFormat="1" ht="19.5" customHeight="1">
      <c r="A16" s="55">
        <v>60</v>
      </c>
      <c r="B16" s="55">
        <v>168</v>
      </c>
      <c r="C16" s="84">
        <f t="shared" si="9"/>
        <v>10080</v>
      </c>
      <c r="D16" s="55">
        <f t="shared" si="10"/>
        <v>9825</v>
      </c>
      <c r="E16" s="55">
        <f t="shared" si="11"/>
        <v>10080</v>
      </c>
      <c r="F16" s="55">
        <v>11100</v>
      </c>
      <c r="G16" s="55">
        <v>255</v>
      </c>
      <c r="H16" s="84">
        <v>919</v>
      </c>
      <c r="I16" s="55">
        <v>11100</v>
      </c>
      <c r="J16" s="84">
        <f t="shared" si="12"/>
        <v>666</v>
      </c>
      <c r="K16" s="84">
        <f t="shared" si="13"/>
        <v>213</v>
      </c>
      <c r="L16" s="84">
        <f t="shared" si="14"/>
        <v>11878</v>
      </c>
      <c r="M16" s="54"/>
      <c r="N16" s="53"/>
      <c r="O16" s="54"/>
    </row>
    <row r="17" spans="1:15" s="60" customFormat="1" ht="19.5" customHeight="1">
      <c r="A17" s="55">
        <v>70</v>
      </c>
      <c r="B17" s="55">
        <v>168</v>
      </c>
      <c r="C17" s="84">
        <f t="shared" ref="C17:C18" si="21">A17*B17</f>
        <v>11760</v>
      </c>
      <c r="D17" s="55">
        <f t="shared" ref="D17" si="22">C17-G17</f>
        <v>11472</v>
      </c>
      <c r="E17" s="55">
        <f t="shared" ref="E17" si="23">C17</f>
        <v>11760</v>
      </c>
      <c r="F17" s="55">
        <v>12540</v>
      </c>
      <c r="G17" s="55">
        <v>288</v>
      </c>
      <c r="H17" s="84">
        <v>1035</v>
      </c>
      <c r="I17" s="55">
        <v>12540</v>
      </c>
      <c r="J17" s="84">
        <f t="shared" ref="J17" si="24">ROUND(I17*0.06,0)</f>
        <v>752</v>
      </c>
      <c r="K17" s="84">
        <f t="shared" ref="K17" si="25">ROUND(C17*0.0211,0)</f>
        <v>248</v>
      </c>
      <c r="L17" s="84">
        <f t="shared" ref="L17" si="26">C17+H17+J17+K17</f>
        <v>13795</v>
      </c>
      <c r="M17" s="54"/>
      <c r="N17" s="53"/>
      <c r="O17" s="54"/>
    </row>
    <row r="18" spans="1:15" s="60" customFormat="1" ht="19.5" customHeight="1">
      <c r="A18" s="55">
        <v>75</v>
      </c>
      <c r="B18" s="55">
        <v>168</v>
      </c>
      <c r="C18" s="84">
        <f t="shared" si="21"/>
        <v>12600</v>
      </c>
      <c r="D18" s="55">
        <f t="shared" ref="D18" si="27">C18-G18</f>
        <v>12289</v>
      </c>
      <c r="E18" s="55">
        <f t="shared" ref="E18" si="28">C18</f>
        <v>12600</v>
      </c>
      <c r="F18" s="55">
        <v>13500</v>
      </c>
      <c r="G18" s="55">
        <v>311</v>
      </c>
      <c r="H18" s="84">
        <v>1112</v>
      </c>
      <c r="I18" s="55">
        <v>13500</v>
      </c>
      <c r="J18" s="84">
        <f t="shared" ref="J18" si="29">ROUND(I18*0.06,0)</f>
        <v>810</v>
      </c>
      <c r="K18" s="84">
        <f t="shared" ref="K18" si="30">ROUND(C18*0.0211,0)</f>
        <v>266</v>
      </c>
      <c r="L18" s="84">
        <f t="shared" ref="L18" si="31">C18+H18+J18+K18</f>
        <v>14788</v>
      </c>
      <c r="M18" s="54"/>
      <c r="N18" s="53"/>
      <c r="O18" s="54"/>
    </row>
    <row r="19" spans="1:15" s="60" customFormat="1" ht="19.5" customHeight="1">
      <c r="A19" s="55">
        <v>80</v>
      </c>
      <c r="B19" s="55">
        <v>168</v>
      </c>
      <c r="C19" s="84">
        <f>A19*B19</f>
        <v>13440</v>
      </c>
      <c r="D19" s="55">
        <f>C19-G19</f>
        <v>13129</v>
      </c>
      <c r="E19" s="55">
        <f>C19</f>
        <v>13440</v>
      </c>
      <c r="F19" s="55">
        <v>13500</v>
      </c>
      <c r="G19" s="55">
        <v>311</v>
      </c>
      <c r="H19" s="84">
        <v>1112</v>
      </c>
      <c r="I19" s="55">
        <v>13500</v>
      </c>
      <c r="J19" s="84">
        <f>ROUND(I19*0.06,0)</f>
        <v>810</v>
      </c>
      <c r="K19" s="84">
        <f>ROUND(C19*0.0211,0)</f>
        <v>284</v>
      </c>
      <c r="L19" s="84">
        <f>C19+H19+J19+K19</f>
        <v>15646</v>
      </c>
      <c r="N19" s="53"/>
      <c r="O19" s="54"/>
    </row>
    <row r="20" spans="1:15" s="60" customFormat="1" ht="19.5" customHeight="1">
      <c r="A20" s="55">
        <v>90</v>
      </c>
      <c r="B20" s="55">
        <v>168</v>
      </c>
      <c r="C20" s="84">
        <f t="shared" si="9"/>
        <v>15120</v>
      </c>
      <c r="D20" s="55">
        <f t="shared" si="10"/>
        <v>14755</v>
      </c>
      <c r="E20" s="55">
        <f t="shared" si="11"/>
        <v>15120</v>
      </c>
      <c r="F20" s="55">
        <v>15840</v>
      </c>
      <c r="G20" s="55">
        <v>365</v>
      </c>
      <c r="H20" s="84">
        <v>1300</v>
      </c>
      <c r="I20" s="55">
        <v>15840</v>
      </c>
      <c r="J20" s="84">
        <f t="shared" si="12"/>
        <v>950</v>
      </c>
      <c r="K20" s="84">
        <f t="shared" si="13"/>
        <v>319</v>
      </c>
      <c r="L20" s="84">
        <f t="shared" si="14"/>
        <v>17689</v>
      </c>
      <c r="M20" s="54"/>
      <c r="N20" s="53"/>
      <c r="O20" s="54"/>
    </row>
    <row r="21" spans="1:15" s="60" customFormat="1" ht="19.5" customHeight="1">
      <c r="A21" s="55">
        <v>94</v>
      </c>
      <c r="B21" s="55">
        <v>168</v>
      </c>
      <c r="C21" s="84">
        <f t="shared" si="9"/>
        <v>15792</v>
      </c>
      <c r="D21" s="55">
        <f t="shared" si="10"/>
        <v>15427</v>
      </c>
      <c r="E21" s="55">
        <f t="shared" si="11"/>
        <v>15792</v>
      </c>
      <c r="F21" s="55">
        <v>15840</v>
      </c>
      <c r="G21" s="55">
        <v>365</v>
      </c>
      <c r="H21" s="84">
        <v>1300</v>
      </c>
      <c r="I21" s="55">
        <v>15840</v>
      </c>
      <c r="J21" s="84">
        <f t="shared" si="12"/>
        <v>950</v>
      </c>
      <c r="K21" s="84">
        <f t="shared" si="13"/>
        <v>333</v>
      </c>
      <c r="L21" s="84">
        <f t="shared" si="14"/>
        <v>18375</v>
      </c>
      <c r="M21" s="54"/>
      <c r="N21" s="53"/>
      <c r="O21" s="54"/>
    </row>
    <row r="22" spans="1:15" s="60" customFormat="1" ht="19.5" customHeight="1">
      <c r="A22" s="55">
        <v>100</v>
      </c>
      <c r="B22" s="55">
        <v>168</v>
      </c>
      <c r="C22" s="84">
        <f t="shared" si="9"/>
        <v>16800</v>
      </c>
      <c r="D22" s="55">
        <f t="shared" si="10"/>
        <v>16402</v>
      </c>
      <c r="E22" s="55">
        <f t="shared" si="11"/>
        <v>16800</v>
      </c>
      <c r="F22" s="55">
        <v>17280</v>
      </c>
      <c r="G22" s="55">
        <v>398</v>
      </c>
      <c r="H22" s="84">
        <v>1416</v>
      </c>
      <c r="I22" s="55">
        <v>17280</v>
      </c>
      <c r="J22" s="84">
        <f t="shared" si="12"/>
        <v>1037</v>
      </c>
      <c r="K22" s="84">
        <f t="shared" si="13"/>
        <v>354</v>
      </c>
      <c r="L22" s="84">
        <f t="shared" si="14"/>
        <v>19607</v>
      </c>
      <c r="M22" s="54"/>
      <c r="N22" s="53"/>
      <c r="O22" s="54"/>
    </row>
    <row r="23" spans="1:15" s="60" customFormat="1" ht="19.5" customHeight="1">
      <c r="A23" s="55">
        <v>120</v>
      </c>
      <c r="B23" s="55">
        <v>168</v>
      </c>
      <c r="C23" s="84">
        <f t="shared" si="9"/>
        <v>20160</v>
      </c>
      <c r="D23" s="55">
        <f t="shared" si="10"/>
        <v>19677</v>
      </c>
      <c r="E23" s="55">
        <f t="shared" si="11"/>
        <v>20160</v>
      </c>
      <c r="F23" s="55">
        <v>21009</v>
      </c>
      <c r="G23" s="55">
        <v>483</v>
      </c>
      <c r="H23" s="84">
        <v>1716</v>
      </c>
      <c r="I23" s="55">
        <v>21009</v>
      </c>
      <c r="J23" s="84">
        <f t="shared" si="12"/>
        <v>1261</v>
      </c>
      <c r="K23" s="84">
        <f t="shared" si="13"/>
        <v>425</v>
      </c>
      <c r="L23" s="84">
        <f t="shared" si="14"/>
        <v>23562</v>
      </c>
      <c r="M23" s="54"/>
      <c r="O23" s="54"/>
    </row>
    <row r="24" spans="1:15" s="60" customFormat="1" ht="19.5" customHeight="1">
      <c r="A24" s="55">
        <v>128</v>
      </c>
      <c r="B24" s="55">
        <v>168</v>
      </c>
      <c r="C24" s="84">
        <f t="shared" si="9"/>
        <v>21504</v>
      </c>
      <c r="D24" s="55">
        <f t="shared" si="10"/>
        <v>20998</v>
      </c>
      <c r="E24" s="55">
        <f t="shared" si="11"/>
        <v>21504</v>
      </c>
      <c r="F24" s="55">
        <v>22000</v>
      </c>
      <c r="G24" s="55">
        <v>506</v>
      </c>
      <c r="H24" s="84">
        <v>1796</v>
      </c>
      <c r="I24" s="55">
        <v>22000</v>
      </c>
      <c r="J24" s="84">
        <f t="shared" si="12"/>
        <v>1320</v>
      </c>
      <c r="K24" s="84">
        <f t="shared" si="13"/>
        <v>454</v>
      </c>
      <c r="L24" s="84">
        <f t="shared" si="14"/>
        <v>25074</v>
      </c>
      <c r="M24" s="54"/>
      <c r="N24" s="54"/>
      <c r="O24" s="54"/>
    </row>
    <row r="25" spans="1:15" s="60" customFormat="1" ht="19.5" customHeight="1">
      <c r="A25" s="55">
        <v>130</v>
      </c>
      <c r="B25" s="55">
        <v>168</v>
      </c>
      <c r="C25" s="84">
        <f t="shared" si="9"/>
        <v>21840</v>
      </c>
      <c r="D25" s="55">
        <f t="shared" si="10"/>
        <v>21334</v>
      </c>
      <c r="E25" s="55">
        <f t="shared" si="11"/>
        <v>21840</v>
      </c>
      <c r="F25" s="55">
        <v>22000</v>
      </c>
      <c r="G25" s="55">
        <v>506</v>
      </c>
      <c r="H25" s="84">
        <v>1796</v>
      </c>
      <c r="I25" s="55">
        <v>22000</v>
      </c>
      <c r="J25" s="84">
        <f t="shared" si="12"/>
        <v>1320</v>
      </c>
      <c r="K25" s="84">
        <f>ROUND(C25*0.0211,0)</f>
        <v>461</v>
      </c>
      <c r="L25" s="84">
        <f t="shared" si="14"/>
        <v>25417</v>
      </c>
      <c r="M25" s="54"/>
      <c r="N25" s="54"/>
      <c r="O25" s="54"/>
    </row>
    <row r="26" spans="1:15" s="60" customFormat="1" ht="19.5" customHeight="1">
      <c r="A26" s="55">
        <v>136</v>
      </c>
      <c r="B26" s="55">
        <v>168</v>
      </c>
      <c r="C26" s="84">
        <f t="shared" si="9"/>
        <v>22848</v>
      </c>
      <c r="D26" s="55">
        <f t="shared" si="10"/>
        <v>22317</v>
      </c>
      <c r="E26" s="55">
        <v>22848</v>
      </c>
      <c r="F26" s="55">
        <v>23100</v>
      </c>
      <c r="G26" s="55">
        <v>531</v>
      </c>
      <c r="H26" s="84">
        <v>1885</v>
      </c>
      <c r="I26" s="55">
        <v>23100</v>
      </c>
      <c r="J26" s="84">
        <f t="shared" si="12"/>
        <v>1386</v>
      </c>
      <c r="K26" s="84">
        <f t="shared" si="13"/>
        <v>482</v>
      </c>
      <c r="L26" s="84">
        <f t="shared" si="14"/>
        <v>26601</v>
      </c>
      <c r="M26" s="54"/>
      <c r="N26" s="54"/>
      <c r="O26" s="54"/>
    </row>
    <row r="27" spans="1:15" s="60" customFormat="1" ht="19.5" customHeight="1">
      <c r="A27" s="55">
        <v>140</v>
      </c>
      <c r="B27" s="55">
        <v>168</v>
      </c>
      <c r="C27" s="84">
        <f t="shared" si="9"/>
        <v>23520</v>
      </c>
      <c r="D27" s="55">
        <f t="shared" si="10"/>
        <v>22968</v>
      </c>
      <c r="E27" s="55">
        <f t="shared" si="11"/>
        <v>23520</v>
      </c>
      <c r="F27" s="55">
        <v>24000</v>
      </c>
      <c r="G27" s="55">
        <v>552</v>
      </c>
      <c r="H27" s="84">
        <v>1957</v>
      </c>
      <c r="I27" s="55">
        <v>24000</v>
      </c>
      <c r="J27" s="84">
        <f t="shared" si="12"/>
        <v>1440</v>
      </c>
      <c r="K27" s="84">
        <f t="shared" si="13"/>
        <v>496</v>
      </c>
      <c r="L27" s="84">
        <f t="shared" si="14"/>
        <v>27413</v>
      </c>
      <c r="M27" s="54"/>
      <c r="N27" s="54"/>
      <c r="O27" s="54"/>
    </row>
    <row r="28" spans="1:15" s="60" customFormat="1" ht="19.5" customHeight="1">
      <c r="A28" s="55">
        <v>149</v>
      </c>
      <c r="B28" s="55">
        <v>168</v>
      </c>
      <c r="C28" s="84">
        <f t="shared" si="9"/>
        <v>25032</v>
      </c>
      <c r="D28" s="55">
        <f t="shared" si="10"/>
        <v>24451</v>
      </c>
      <c r="E28" s="55">
        <f t="shared" si="11"/>
        <v>25032</v>
      </c>
      <c r="F28" s="55">
        <v>25250</v>
      </c>
      <c r="G28" s="55">
        <v>581</v>
      </c>
      <c r="H28" s="84">
        <v>2058</v>
      </c>
      <c r="I28" s="55">
        <v>25250</v>
      </c>
      <c r="J28" s="84">
        <f t="shared" si="12"/>
        <v>1515</v>
      </c>
      <c r="K28" s="84">
        <f t="shared" si="13"/>
        <v>528</v>
      </c>
      <c r="L28" s="84">
        <f t="shared" si="14"/>
        <v>29133</v>
      </c>
      <c r="M28" s="54"/>
      <c r="N28" s="54"/>
      <c r="O28" s="54"/>
    </row>
    <row r="29" spans="1:15" s="60" customFormat="1" ht="19.5" customHeight="1">
      <c r="A29" s="55">
        <v>150</v>
      </c>
      <c r="B29" s="55">
        <v>168</v>
      </c>
      <c r="C29" s="84">
        <f t="shared" si="9"/>
        <v>25200</v>
      </c>
      <c r="D29" s="55">
        <f t="shared" si="10"/>
        <v>24619</v>
      </c>
      <c r="E29" s="55">
        <f t="shared" si="11"/>
        <v>25200</v>
      </c>
      <c r="F29" s="55">
        <v>25250</v>
      </c>
      <c r="G29" s="55">
        <v>581</v>
      </c>
      <c r="H29" s="84">
        <v>2058</v>
      </c>
      <c r="I29" s="55">
        <v>25250</v>
      </c>
      <c r="J29" s="84">
        <f t="shared" si="12"/>
        <v>1515</v>
      </c>
      <c r="K29" s="84">
        <f t="shared" si="13"/>
        <v>532</v>
      </c>
      <c r="L29" s="84">
        <f t="shared" si="14"/>
        <v>29305</v>
      </c>
      <c r="M29" s="54"/>
      <c r="N29" s="54"/>
      <c r="O29" s="54"/>
    </row>
    <row r="30" spans="1:15" s="60" customFormat="1" ht="19.5" customHeight="1">
      <c r="A30" s="64" t="s">
        <v>107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54"/>
      <c r="N30" s="54"/>
      <c r="O30" s="54"/>
    </row>
    <row r="32" spans="1:15">
      <c r="A32" s="32" t="s">
        <v>89</v>
      </c>
    </row>
    <row r="33" spans="1:15" ht="31.8">
      <c r="A33" s="69" t="s">
        <v>80</v>
      </c>
      <c r="B33" s="69" t="s">
        <v>81</v>
      </c>
      <c r="C33" s="66" t="s">
        <v>120</v>
      </c>
      <c r="D33" s="66" t="s">
        <v>118</v>
      </c>
      <c r="E33" s="66" t="s">
        <v>124</v>
      </c>
      <c r="F33" s="66" t="s">
        <v>128</v>
      </c>
      <c r="G33" s="75" t="s">
        <v>125</v>
      </c>
      <c r="H33" s="75" t="s">
        <v>122</v>
      </c>
      <c r="I33" s="66" t="s">
        <v>117</v>
      </c>
      <c r="J33" s="66" t="s">
        <v>119</v>
      </c>
      <c r="K33" s="76" t="s">
        <v>126</v>
      </c>
      <c r="L33" s="66" t="s">
        <v>127</v>
      </c>
      <c r="M33" s="70" t="s">
        <v>129</v>
      </c>
      <c r="N33" s="70" t="s">
        <v>121</v>
      </c>
      <c r="O33" s="79" t="s">
        <v>130</v>
      </c>
    </row>
    <row r="34" spans="1:15" s="61" customFormat="1" ht="18.75" customHeight="1">
      <c r="A34" s="55">
        <v>2</v>
      </c>
      <c r="B34" s="55">
        <v>40</v>
      </c>
      <c r="C34" s="55">
        <v>168</v>
      </c>
      <c r="D34" s="84">
        <f>B34*C34</f>
        <v>6720</v>
      </c>
      <c r="E34" s="83">
        <f>D34-G34</f>
        <v>6465</v>
      </c>
      <c r="F34" s="83">
        <v>11100</v>
      </c>
      <c r="G34" s="83">
        <v>255</v>
      </c>
      <c r="H34" s="84">
        <v>919</v>
      </c>
      <c r="I34" s="83">
        <v>11100</v>
      </c>
      <c r="J34" s="84">
        <f>ROUND(I34*0.06,0)</f>
        <v>666</v>
      </c>
      <c r="K34" s="84">
        <f>ROUND(D34*0.0211,0)</f>
        <v>142</v>
      </c>
      <c r="L34" s="84">
        <f>SUM(D34,H34,J34:K34)</f>
        <v>8447</v>
      </c>
      <c r="M34" s="63">
        <f>H34/30</f>
        <v>30.633333333333333</v>
      </c>
      <c r="N34" s="63">
        <f>J34/30</f>
        <v>22.2</v>
      </c>
      <c r="O34" s="86">
        <f>G34/30</f>
        <v>8.5</v>
      </c>
    </row>
    <row r="35" spans="1:15" s="61" customFormat="1" ht="18.75" customHeight="1">
      <c r="A35" s="55">
        <v>3</v>
      </c>
      <c r="B35" s="55">
        <v>40</v>
      </c>
      <c r="C35" s="55">
        <v>168</v>
      </c>
      <c r="D35" s="84">
        <f t="shared" ref="D35:D40" si="32">B35*C35</f>
        <v>6720</v>
      </c>
      <c r="E35" s="83">
        <f t="shared" ref="E35:E40" si="33">D35-G35</f>
        <v>6355</v>
      </c>
      <c r="F35" s="83">
        <v>15840</v>
      </c>
      <c r="G35" s="83">
        <v>365</v>
      </c>
      <c r="H35" s="84">
        <v>1291</v>
      </c>
      <c r="I35" s="83">
        <v>15840</v>
      </c>
      <c r="J35" s="84">
        <f t="shared" ref="J35:J40" si="34">ROUND(I35*0.06,0)</f>
        <v>950</v>
      </c>
      <c r="K35" s="84">
        <f t="shared" ref="K35:K40" si="35">ROUND(D35*0.0211,0)</f>
        <v>142</v>
      </c>
      <c r="L35" s="84">
        <f t="shared" ref="L35:L40" si="36">SUM(D35,H35,J35:K35)</f>
        <v>9103</v>
      </c>
      <c r="M35" s="63">
        <f t="shared" ref="M35:M40" si="37">H35/30</f>
        <v>43.033333333333331</v>
      </c>
      <c r="N35" s="63">
        <f t="shared" ref="N35:N40" si="38">J35/30</f>
        <v>31.666666666666668</v>
      </c>
      <c r="O35" s="63">
        <f t="shared" ref="O35:O40" si="39">G35/30</f>
        <v>12.166666666666666</v>
      </c>
    </row>
    <row r="36" spans="1:15" s="61" customFormat="1" ht="18.75" customHeight="1">
      <c r="A36" s="55">
        <v>4</v>
      </c>
      <c r="B36" s="55">
        <v>40</v>
      </c>
      <c r="C36" s="55">
        <v>168</v>
      </c>
      <c r="D36" s="84">
        <f t="shared" si="32"/>
        <v>6720</v>
      </c>
      <c r="E36" s="83">
        <f t="shared" si="33"/>
        <v>6237</v>
      </c>
      <c r="F36" s="83">
        <v>21009</v>
      </c>
      <c r="G36" s="83">
        <v>483</v>
      </c>
      <c r="H36" s="84">
        <v>1712</v>
      </c>
      <c r="I36" s="83">
        <v>21009</v>
      </c>
      <c r="J36" s="84">
        <f t="shared" si="34"/>
        <v>1261</v>
      </c>
      <c r="K36" s="84">
        <f t="shared" si="35"/>
        <v>142</v>
      </c>
      <c r="L36" s="84">
        <f t="shared" si="36"/>
        <v>9835</v>
      </c>
      <c r="M36" s="63">
        <f>H36/30</f>
        <v>57.06666666666667</v>
      </c>
      <c r="N36" s="63">
        <f t="shared" si="38"/>
        <v>42.033333333333331</v>
      </c>
      <c r="O36" s="63">
        <f t="shared" si="39"/>
        <v>16.100000000000001</v>
      </c>
    </row>
    <row r="37" spans="1:15" s="61" customFormat="1" ht="18.75" customHeight="1">
      <c r="A37" s="55">
        <v>5</v>
      </c>
      <c r="B37" s="55">
        <v>40</v>
      </c>
      <c r="C37" s="55">
        <v>168</v>
      </c>
      <c r="D37" s="84">
        <f t="shared" si="32"/>
        <v>6720</v>
      </c>
      <c r="E37" s="83">
        <f t="shared" si="33"/>
        <v>6139</v>
      </c>
      <c r="F37" s="83">
        <v>25250</v>
      </c>
      <c r="G37" s="83">
        <v>581</v>
      </c>
      <c r="H37" s="84">
        <v>2058</v>
      </c>
      <c r="I37" s="83">
        <v>25250</v>
      </c>
      <c r="J37" s="84">
        <f t="shared" si="34"/>
        <v>1515</v>
      </c>
      <c r="K37" s="84">
        <f t="shared" si="35"/>
        <v>142</v>
      </c>
      <c r="L37" s="84">
        <f t="shared" si="36"/>
        <v>10435</v>
      </c>
      <c r="M37" s="63">
        <f t="shared" si="37"/>
        <v>68.599999999999994</v>
      </c>
      <c r="N37" s="63">
        <f t="shared" si="38"/>
        <v>50.5</v>
      </c>
      <c r="O37" s="63">
        <f t="shared" si="39"/>
        <v>19.366666666666667</v>
      </c>
    </row>
    <row r="38" spans="1:15" s="61" customFormat="1" ht="18.75" customHeight="1">
      <c r="A38" s="55">
        <v>6</v>
      </c>
      <c r="B38" s="55">
        <v>40</v>
      </c>
      <c r="C38" s="55">
        <v>168</v>
      </c>
      <c r="D38" s="84">
        <f t="shared" si="32"/>
        <v>6720</v>
      </c>
      <c r="E38" s="83">
        <f t="shared" si="33"/>
        <v>6023</v>
      </c>
      <c r="F38" s="83">
        <v>30300</v>
      </c>
      <c r="G38" s="83">
        <v>697</v>
      </c>
      <c r="H38" s="84">
        <v>2469</v>
      </c>
      <c r="I38" s="83">
        <v>30300</v>
      </c>
      <c r="J38" s="84">
        <f t="shared" si="34"/>
        <v>1818</v>
      </c>
      <c r="K38" s="84">
        <f t="shared" si="35"/>
        <v>142</v>
      </c>
      <c r="L38" s="84">
        <f t="shared" si="36"/>
        <v>11149</v>
      </c>
      <c r="M38" s="63">
        <f t="shared" si="37"/>
        <v>82.3</v>
      </c>
      <c r="N38" s="63">
        <f t="shared" si="38"/>
        <v>60.6</v>
      </c>
      <c r="O38" s="63">
        <f t="shared" si="39"/>
        <v>23.233333333333334</v>
      </c>
    </row>
    <row r="39" spans="1:15" s="61" customFormat="1" ht="18.75" customHeight="1">
      <c r="A39" s="55">
        <v>7</v>
      </c>
      <c r="B39" s="55">
        <v>40</v>
      </c>
      <c r="C39" s="55">
        <v>168</v>
      </c>
      <c r="D39" s="84">
        <f t="shared" si="32"/>
        <v>6720</v>
      </c>
      <c r="E39" s="83">
        <f t="shared" si="33"/>
        <v>5885</v>
      </c>
      <c r="F39" s="83">
        <v>36300</v>
      </c>
      <c r="G39" s="83">
        <v>835</v>
      </c>
      <c r="H39" s="84">
        <v>2958</v>
      </c>
      <c r="I39" s="83">
        <v>36300</v>
      </c>
      <c r="J39" s="84">
        <f t="shared" si="34"/>
        <v>2178</v>
      </c>
      <c r="K39" s="84">
        <f t="shared" si="35"/>
        <v>142</v>
      </c>
      <c r="L39" s="84">
        <f t="shared" si="36"/>
        <v>11998</v>
      </c>
      <c r="M39" s="63">
        <f t="shared" si="37"/>
        <v>98.6</v>
      </c>
      <c r="N39" s="63">
        <f t="shared" si="38"/>
        <v>72.599999999999994</v>
      </c>
      <c r="O39" s="63">
        <f t="shared" si="39"/>
        <v>27.833333333333332</v>
      </c>
    </row>
    <row r="40" spans="1:15" s="61" customFormat="1" ht="18.75" customHeight="1">
      <c r="A40" s="55">
        <v>8</v>
      </c>
      <c r="B40" s="55">
        <v>40</v>
      </c>
      <c r="C40" s="55">
        <v>168</v>
      </c>
      <c r="D40" s="84">
        <f t="shared" si="32"/>
        <v>6720</v>
      </c>
      <c r="E40" s="83">
        <f t="shared" si="33"/>
        <v>5754</v>
      </c>
      <c r="F40" s="83">
        <v>42000</v>
      </c>
      <c r="G40" s="83">
        <v>966</v>
      </c>
      <c r="H40" s="84">
        <v>3423</v>
      </c>
      <c r="I40" s="83">
        <v>42000</v>
      </c>
      <c r="J40" s="84">
        <f t="shared" si="34"/>
        <v>2520</v>
      </c>
      <c r="K40" s="84">
        <f t="shared" si="35"/>
        <v>142</v>
      </c>
      <c r="L40" s="84">
        <f t="shared" si="36"/>
        <v>12805</v>
      </c>
      <c r="M40" s="63">
        <f t="shared" si="37"/>
        <v>114.1</v>
      </c>
      <c r="N40" s="63">
        <f t="shared" si="38"/>
        <v>84</v>
      </c>
      <c r="O40" s="63">
        <f t="shared" si="39"/>
        <v>32.200000000000003</v>
      </c>
    </row>
    <row r="42" spans="1:15">
      <c r="A42" s="140" t="s">
        <v>91</v>
      </c>
      <c r="B42" s="140"/>
    </row>
    <row r="43" spans="1:15" s="78" customFormat="1" ht="32.4">
      <c r="A43" s="70" t="s">
        <v>139</v>
      </c>
      <c r="B43" s="70" t="s">
        <v>140</v>
      </c>
      <c r="C43" s="71" t="s">
        <v>86</v>
      </c>
      <c r="D43" s="69" t="s">
        <v>80</v>
      </c>
      <c r="E43" s="69" t="s">
        <v>81</v>
      </c>
      <c r="F43" s="66" t="s">
        <v>120</v>
      </c>
      <c r="G43" s="66" t="s">
        <v>118</v>
      </c>
      <c r="H43" s="66" t="s">
        <v>124</v>
      </c>
      <c r="I43" s="66" t="s">
        <v>128</v>
      </c>
      <c r="J43" s="75" t="s">
        <v>125</v>
      </c>
      <c r="K43" s="75" t="s">
        <v>122</v>
      </c>
      <c r="L43" s="66" t="s">
        <v>117</v>
      </c>
      <c r="M43" s="66" t="s">
        <v>119</v>
      </c>
      <c r="N43" s="76" t="s">
        <v>126</v>
      </c>
      <c r="O43" s="80" t="s">
        <v>127</v>
      </c>
    </row>
    <row r="44" spans="1:15">
      <c r="A44" s="36">
        <v>44641</v>
      </c>
      <c r="B44" s="36">
        <v>44650</v>
      </c>
      <c r="C44" s="37">
        <f>_xlfn.DAYS(B44,A44)+1</f>
        <v>10</v>
      </c>
      <c r="D44" s="55">
        <v>2</v>
      </c>
      <c r="E44" s="55">
        <v>15</v>
      </c>
      <c r="F44" s="55">
        <v>168</v>
      </c>
      <c r="G44" s="84">
        <f>E44*F44</f>
        <v>2520</v>
      </c>
      <c r="H44" s="55">
        <f>G44-J44</f>
        <v>2435</v>
      </c>
      <c r="I44" s="55">
        <v>11000</v>
      </c>
      <c r="J44" s="55">
        <f t="shared" ref="J44:J49" si="40">O34*C44</f>
        <v>85</v>
      </c>
      <c r="K44" s="84">
        <f t="shared" ref="K44:K50" si="41">M34*C44</f>
        <v>306.33333333333331</v>
      </c>
      <c r="L44" s="55">
        <v>11100</v>
      </c>
      <c r="M44" s="84">
        <f t="shared" ref="M44:M49" si="42">N34*C44</f>
        <v>222</v>
      </c>
      <c r="N44" s="84">
        <f>ROUND(G44*0.0211,0)</f>
        <v>53</v>
      </c>
      <c r="O44" s="84">
        <f>G44+K44+M44+N44</f>
        <v>3101.3333333333335</v>
      </c>
    </row>
    <row r="45" spans="1:15">
      <c r="A45" s="36">
        <v>44641</v>
      </c>
      <c r="B45" s="36">
        <v>44645</v>
      </c>
      <c r="C45" s="37">
        <f>_xlfn.DAYS(B45,A45)+1</f>
        <v>5</v>
      </c>
      <c r="D45" s="55">
        <v>3</v>
      </c>
      <c r="E45" s="55">
        <v>15</v>
      </c>
      <c r="F45" s="55">
        <v>168</v>
      </c>
      <c r="G45" s="84">
        <f t="shared" ref="G45:G50" si="43">E45*F45</f>
        <v>2520</v>
      </c>
      <c r="H45" s="55">
        <f>G45-J45</f>
        <v>2459.1666666666665</v>
      </c>
      <c r="I45" s="55">
        <v>15840</v>
      </c>
      <c r="J45" s="55">
        <f t="shared" si="40"/>
        <v>60.833333333333329</v>
      </c>
      <c r="K45" s="84">
        <f t="shared" si="41"/>
        <v>215.16666666666666</v>
      </c>
      <c r="L45" s="55">
        <v>15840</v>
      </c>
      <c r="M45" s="84">
        <f t="shared" si="42"/>
        <v>158.33333333333334</v>
      </c>
      <c r="N45" s="84">
        <f t="shared" ref="N45:N50" si="44">ROUND(G45*0.0211,0)</f>
        <v>53</v>
      </c>
      <c r="O45" s="84">
        <f t="shared" ref="O45:O50" si="45">G45+K45+M45+N45</f>
        <v>2946.5</v>
      </c>
    </row>
    <row r="46" spans="1:15">
      <c r="A46" s="36">
        <v>44627</v>
      </c>
      <c r="B46" s="36">
        <v>44638</v>
      </c>
      <c r="C46" s="37">
        <f t="shared" ref="C46:C50" si="46">_xlfn.DAYS(B46,A46)+1</f>
        <v>12</v>
      </c>
      <c r="D46" s="55">
        <v>4</v>
      </c>
      <c r="E46" s="55">
        <v>16</v>
      </c>
      <c r="F46" s="55">
        <v>168</v>
      </c>
      <c r="G46" s="84">
        <f t="shared" si="43"/>
        <v>2688</v>
      </c>
      <c r="H46" s="55">
        <f t="shared" ref="H46:H50" si="47">G46-J46</f>
        <v>2494.8000000000002</v>
      </c>
      <c r="I46" s="55">
        <v>21009</v>
      </c>
      <c r="J46" s="55">
        <f t="shared" si="40"/>
        <v>193.20000000000002</v>
      </c>
      <c r="K46" s="84">
        <f t="shared" si="41"/>
        <v>684.80000000000007</v>
      </c>
      <c r="L46" s="55">
        <v>21009</v>
      </c>
      <c r="M46" s="84">
        <f t="shared" si="42"/>
        <v>504.4</v>
      </c>
      <c r="N46" s="84">
        <f t="shared" si="44"/>
        <v>57</v>
      </c>
      <c r="O46" s="84">
        <f t="shared" si="45"/>
        <v>3934.2000000000003</v>
      </c>
    </row>
    <row r="47" spans="1:15">
      <c r="A47" s="36">
        <v>44641</v>
      </c>
      <c r="B47" s="36">
        <v>44643</v>
      </c>
      <c r="C47" s="37">
        <f t="shared" si="46"/>
        <v>3</v>
      </c>
      <c r="D47" s="55">
        <v>5</v>
      </c>
      <c r="E47" s="55">
        <v>15</v>
      </c>
      <c r="F47" s="55">
        <v>168</v>
      </c>
      <c r="G47" s="84">
        <f t="shared" si="43"/>
        <v>2520</v>
      </c>
      <c r="H47" s="55">
        <f t="shared" si="47"/>
        <v>2461.9</v>
      </c>
      <c r="I47" s="55">
        <v>25250</v>
      </c>
      <c r="J47" s="55">
        <f t="shared" si="40"/>
        <v>58.1</v>
      </c>
      <c r="K47" s="84">
        <f t="shared" si="41"/>
        <v>205.79999999999998</v>
      </c>
      <c r="L47" s="55">
        <v>25250</v>
      </c>
      <c r="M47" s="84">
        <f t="shared" si="42"/>
        <v>151.5</v>
      </c>
      <c r="N47" s="84">
        <f t="shared" si="44"/>
        <v>53</v>
      </c>
      <c r="O47" s="84">
        <f t="shared" si="45"/>
        <v>2930.3</v>
      </c>
    </row>
    <row r="48" spans="1:15">
      <c r="A48" s="36">
        <v>44201</v>
      </c>
      <c r="B48" s="36">
        <v>44216</v>
      </c>
      <c r="C48" s="37">
        <f t="shared" si="46"/>
        <v>16</v>
      </c>
      <c r="D48" s="55">
        <v>6</v>
      </c>
      <c r="E48" s="55">
        <v>20</v>
      </c>
      <c r="F48" s="55">
        <v>168</v>
      </c>
      <c r="G48" s="84">
        <f t="shared" si="43"/>
        <v>3360</v>
      </c>
      <c r="H48" s="55">
        <f t="shared" si="47"/>
        <v>2988.2666666666664</v>
      </c>
      <c r="I48" s="55">
        <v>30300</v>
      </c>
      <c r="J48" s="55">
        <f t="shared" si="40"/>
        <v>371.73333333333335</v>
      </c>
      <c r="K48" s="84">
        <f t="shared" si="41"/>
        <v>1316.8</v>
      </c>
      <c r="L48" s="55">
        <v>30300</v>
      </c>
      <c r="M48" s="84">
        <f t="shared" si="42"/>
        <v>969.6</v>
      </c>
      <c r="N48" s="84">
        <f t="shared" si="44"/>
        <v>71</v>
      </c>
      <c r="O48" s="84">
        <f t="shared" si="45"/>
        <v>5717.4000000000005</v>
      </c>
    </row>
    <row r="49" spans="1:15">
      <c r="A49" s="36">
        <v>44201</v>
      </c>
      <c r="B49" s="36">
        <v>44216</v>
      </c>
      <c r="C49" s="37">
        <f t="shared" si="46"/>
        <v>16</v>
      </c>
      <c r="D49" s="55">
        <v>7</v>
      </c>
      <c r="E49" s="55">
        <v>20</v>
      </c>
      <c r="F49" s="55">
        <v>168</v>
      </c>
      <c r="G49" s="84">
        <f t="shared" si="43"/>
        <v>3360</v>
      </c>
      <c r="H49" s="55">
        <f t="shared" si="47"/>
        <v>2914.6666666666665</v>
      </c>
      <c r="I49" s="55">
        <v>36300</v>
      </c>
      <c r="J49" s="55">
        <f t="shared" si="40"/>
        <v>445.33333333333331</v>
      </c>
      <c r="K49" s="84">
        <f t="shared" si="41"/>
        <v>1577.6</v>
      </c>
      <c r="L49" s="55">
        <v>36300</v>
      </c>
      <c r="M49" s="84">
        <f t="shared" si="42"/>
        <v>1161.5999999999999</v>
      </c>
      <c r="N49" s="84">
        <f t="shared" si="44"/>
        <v>71</v>
      </c>
      <c r="O49" s="84">
        <f t="shared" si="45"/>
        <v>6170.2000000000007</v>
      </c>
    </row>
    <row r="50" spans="1:15">
      <c r="A50" s="36">
        <v>44896</v>
      </c>
      <c r="B50" s="36">
        <v>44910</v>
      </c>
      <c r="C50" s="37">
        <f t="shared" si="46"/>
        <v>15</v>
      </c>
      <c r="D50" s="55">
        <v>8</v>
      </c>
      <c r="E50" s="55">
        <v>88</v>
      </c>
      <c r="F50" s="55">
        <v>168</v>
      </c>
      <c r="G50" s="84">
        <f t="shared" si="43"/>
        <v>14784</v>
      </c>
      <c r="H50" s="55">
        <f t="shared" si="47"/>
        <v>14301</v>
      </c>
      <c r="I50" s="55">
        <v>40100</v>
      </c>
      <c r="J50" s="55">
        <f>O40*C50</f>
        <v>483.00000000000006</v>
      </c>
      <c r="K50" s="84">
        <f t="shared" si="41"/>
        <v>1711.5</v>
      </c>
      <c r="L50" s="55">
        <v>42000</v>
      </c>
      <c r="M50" s="84">
        <f>N40*C50</f>
        <v>1260</v>
      </c>
      <c r="N50" s="84">
        <f t="shared" si="44"/>
        <v>312</v>
      </c>
      <c r="O50" s="84">
        <f t="shared" si="45"/>
        <v>18067.5</v>
      </c>
    </row>
    <row r="51" spans="1:15">
      <c r="A51" s="141" t="s">
        <v>108</v>
      </c>
      <c r="B51" s="141"/>
      <c r="C51" s="39"/>
      <c r="D51" s="39"/>
      <c r="E51" s="40" t="s">
        <v>107</v>
      </c>
    </row>
    <row r="54" spans="1:15">
      <c r="A54" s="142" t="s">
        <v>135</v>
      </c>
      <c r="B54" s="142"/>
    </row>
    <row r="55" spans="1:15">
      <c r="A55" s="143" t="s">
        <v>136</v>
      </c>
      <c r="B55" s="143"/>
      <c r="C55" s="143"/>
      <c r="D55" s="143"/>
      <c r="E55" s="143"/>
      <c r="F55" s="143"/>
      <c r="G55" s="46"/>
    </row>
    <row r="56" spans="1:15">
      <c r="A56" s="153" t="s">
        <v>102</v>
      </c>
      <c r="B56" s="153"/>
      <c r="C56" s="153"/>
      <c r="D56" s="153"/>
      <c r="E56" s="153"/>
      <c r="F56" s="153"/>
      <c r="G56" s="46"/>
    </row>
    <row r="57" spans="1:15">
      <c r="A57" s="45" t="s">
        <v>141</v>
      </c>
      <c r="B57" s="45" t="s">
        <v>138</v>
      </c>
      <c r="C57" s="45" t="s">
        <v>96</v>
      </c>
      <c r="D57" s="45" t="s">
        <v>94</v>
      </c>
      <c r="E57" s="73" t="s">
        <v>98</v>
      </c>
      <c r="F57" s="73" t="s">
        <v>99</v>
      </c>
      <c r="G57" s="73" t="s">
        <v>100</v>
      </c>
    </row>
    <row r="58" spans="1:15" ht="16.5" customHeight="1">
      <c r="A58" s="144" t="s">
        <v>143</v>
      </c>
      <c r="B58" s="144" t="s">
        <v>144</v>
      </c>
      <c r="C58" s="146" t="s">
        <v>95</v>
      </c>
      <c r="D58" s="81" t="s">
        <v>131</v>
      </c>
      <c r="E58" s="74" t="s">
        <v>133</v>
      </c>
      <c r="F58" s="74">
        <v>37.1</v>
      </c>
      <c r="G58" s="82">
        <v>37</v>
      </c>
    </row>
    <row r="59" spans="1:15">
      <c r="A59" s="145"/>
      <c r="B59" s="145"/>
      <c r="C59" s="146"/>
      <c r="D59" s="81" t="s">
        <v>132</v>
      </c>
      <c r="E59" s="72" t="s">
        <v>134</v>
      </c>
      <c r="F59" s="74">
        <v>10.7</v>
      </c>
      <c r="G59" s="82">
        <v>10</v>
      </c>
    </row>
    <row r="60" spans="1:15" customFormat="1">
      <c r="A60" s="142" t="s">
        <v>137</v>
      </c>
      <c r="B60" s="142"/>
    </row>
    <row r="61" spans="1:15" customFormat="1">
      <c r="A61" s="47" t="s">
        <v>87</v>
      </c>
      <c r="B61" s="47" t="s">
        <v>88</v>
      </c>
      <c r="C61" s="47" t="s">
        <v>105</v>
      </c>
      <c r="D61" s="65" t="s">
        <v>104</v>
      </c>
      <c r="E61" s="45" t="s">
        <v>115</v>
      </c>
      <c r="F61" s="65" t="s">
        <v>99</v>
      </c>
    </row>
    <row r="62" spans="1:15" customFormat="1">
      <c r="A62" s="36">
        <v>44746</v>
      </c>
      <c r="B62" s="36">
        <v>44773</v>
      </c>
      <c r="C62" s="37">
        <f>_xlfn.DAYS(B62,A62)+1</f>
        <v>28</v>
      </c>
      <c r="D62" s="48">
        <v>44</v>
      </c>
      <c r="E62" s="48">
        <v>31</v>
      </c>
      <c r="F62" s="74">
        <f>C62/E62*D62</f>
        <v>39.741935483870968</v>
      </c>
    </row>
    <row r="63" spans="1:15" customFormat="1">
      <c r="A63" s="141" t="s">
        <v>108</v>
      </c>
      <c r="B63" s="141"/>
      <c r="D63" s="141" t="s">
        <v>108</v>
      </c>
      <c r="E63" s="141"/>
    </row>
  </sheetData>
  <mergeCells count="12">
    <mergeCell ref="A63:B63"/>
    <mergeCell ref="D63:E63"/>
    <mergeCell ref="A58:A59"/>
    <mergeCell ref="C58:C59"/>
    <mergeCell ref="A60:B60"/>
    <mergeCell ref="B58:B59"/>
    <mergeCell ref="A56:F56"/>
    <mergeCell ref="A1:L1"/>
    <mergeCell ref="A42:B42"/>
    <mergeCell ref="A51:B51"/>
    <mergeCell ref="A54:B54"/>
    <mergeCell ref="A55:F55"/>
  </mergeCells>
  <phoneticPr fontId="1" type="noConversion"/>
  <pageMargins left="0.7" right="0.7" top="0.75" bottom="0.75" header="0.3" footer="0.3"/>
  <pageSetup paperSize="9" orientation="portrait" verticalDpi="120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2"/>
  <sheetViews>
    <sheetView topLeftCell="A22" workbookViewId="0">
      <selection activeCell="B39" sqref="B39"/>
    </sheetView>
  </sheetViews>
  <sheetFormatPr defaultColWidth="9" defaultRowHeight="16.2"/>
  <cols>
    <col min="1" max="1" width="12.109375" customWidth="1"/>
    <col min="2" max="2" width="12.44140625" customWidth="1"/>
    <col min="3" max="3" width="10.77734375" customWidth="1"/>
    <col min="4" max="4" width="12.21875" customWidth="1"/>
    <col min="5" max="6" width="12.44140625" customWidth="1"/>
    <col min="7" max="7" width="14.6640625" customWidth="1"/>
    <col min="8" max="8" width="11.21875" customWidth="1"/>
    <col min="9" max="9" width="15.88671875" customWidth="1"/>
    <col min="10" max="10" width="14.33203125" customWidth="1"/>
    <col min="11" max="11" width="20.33203125" customWidth="1"/>
    <col min="12" max="12" width="15.33203125" customWidth="1"/>
    <col min="13" max="13" width="11.21875" customWidth="1"/>
    <col min="14" max="14" width="21.109375" customWidth="1"/>
    <col min="15" max="15" width="15.6640625" customWidth="1"/>
    <col min="16" max="16384" width="9" style="46"/>
  </cols>
  <sheetData>
    <row r="1" spans="1:15" ht="33.6" customHeight="1">
      <c r="A1" s="138" t="s">
        <v>93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</row>
    <row r="2" spans="1:15">
      <c r="A2" s="32" t="s">
        <v>90</v>
      </c>
    </row>
    <row r="3" spans="1:15" ht="39.6" customHeight="1">
      <c r="A3" s="29" t="s">
        <v>76</v>
      </c>
      <c r="B3" s="30" t="s">
        <v>77</v>
      </c>
      <c r="C3" s="30" t="s">
        <v>71</v>
      </c>
      <c r="D3" s="30" t="s">
        <v>75</v>
      </c>
      <c r="E3" s="41" t="s">
        <v>116</v>
      </c>
      <c r="F3" s="41" t="s">
        <v>92</v>
      </c>
      <c r="G3" s="31" t="s">
        <v>78</v>
      </c>
      <c r="H3" s="31" t="s">
        <v>72</v>
      </c>
      <c r="I3" s="30" t="s">
        <v>79</v>
      </c>
      <c r="J3" s="30" t="s">
        <v>83</v>
      </c>
      <c r="K3" s="50" t="s">
        <v>114</v>
      </c>
      <c r="L3" s="30" t="s">
        <v>73</v>
      </c>
    </row>
    <row r="4" spans="1:15" ht="20.25" customHeight="1">
      <c r="A4" s="55">
        <v>13</v>
      </c>
      <c r="B4" s="55">
        <v>160</v>
      </c>
      <c r="C4" s="52">
        <f>A4*B4</f>
        <v>2080</v>
      </c>
      <c r="D4" s="56">
        <f>C4-G4</f>
        <v>1825</v>
      </c>
      <c r="E4" s="55">
        <f>C4</f>
        <v>2080</v>
      </c>
      <c r="F4" s="51">
        <v>11100</v>
      </c>
      <c r="G4" s="51">
        <v>255</v>
      </c>
      <c r="H4" s="52">
        <v>905</v>
      </c>
      <c r="I4" s="51">
        <v>3000</v>
      </c>
      <c r="J4" s="52">
        <f>ROUND(I4*0.06,0)</f>
        <v>180</v>
      </c>
      <c r="K4" s="52">
        <f>ROUND(C4*0.0211,0)</f>
        <v>44</v>
      </c>
      <c r="L4" s="57">
        <f>C4+H4+J4+K4</f>
        <v>3209</v>
      </c>
    </row>
    <row r="5" spans="1:15" s="59" customFormat="1" ht="20.25" customHeight="1">
      <c r="A5" s="55">
        <v>30</v>
      </c>
      <c r="B5" s="55">
        <v>160</v>
      </c>
      <c r="C5" s="52">
        <f>A5*B5</f>
        <v>4800</v>
      </c>
      <c r="D5" s="56">
        <f>C5-G5</f>
        <v>4545</v>
      </c>
      <c r="E5" s="55">
        <f>C5</f>
        <v>4800</v>
      </c>
      <c r="F5" s="51">
        <v>11100</v>
      </c>
      <c r="G5" s="51">
        <v>255</v>
      </c>
      <c r="H5" s="52">
        <v>905</v>
      </c>
      <c r="I5" s="51">
        <v>6000</v>
      </c>
      <c r="J5" s="52">
        <f>ROUND(I5*0.06,0)</f>
        <v>360</v>
      </c>
      <c r="K5" s="52">
        <f>ROUND(C5*0.0211,0)</f>
        <v>101</v>
      </c>
      <c r="L5" s="57">
        <f>C5+H5+J5+K5</f>
        <v>6166</v>
      </c>
      <c r="M5" s="53"/>
      <c r="N5" s="53"/>
      <c r="O5" s="53"/>
    </row>
    <row r="6" spans="1:15" s="60" customFormat="1" ht="19.5" customHeight="1">
      <c r="A6" s="55">
        <v>40</v>
      </c>
      <c r="B6" s="55">
        <v>160</v>
      </c>
      <c r="C6" s="52">
        <f t="shared" ref="C6:C18" si="0">A6*B6</f>
        <v>6400</v>
      </c>
      <c r="D6" s="56">
        <f t="shared" ref="D6:D18" si="1">C6-G6</f>
        <v>6145</v>
      </c>
      <c r="E6" s="55">
        <f t="shared" ref="E6:E18" si="2">C6</f>
        <v>6400</v>
      </c>
      <c r="F6" s="51">
        <v>11100</v>
      </c>
      <c r="G6" s="51">
        <v>255</v>
      </c>
      <c r="H6" s="52">
        <v>905</v>
      </c>
      <c r="I6" s="51">
        <v>7500</v>
      </c>
      <c r="J6" s="52">
        <f t="shared" ref="J6:J18" si="3">ROUND(I6*0.06,0)</f>
        <v>450</v>
      </c>
      <c r="K6" s="52">
        <f t="shared" ref="K6:K18" si="4">ROUND(C6*0.0211,0)</f>
        <v>135</v>
      </c>
      <c r="L6" s="57">
        <f t="shared" ref="L6:L18" si="5">C6+H6+J6+K6</f>
        <v>7890</v>
      </c>
      <c r="M6" s="54"/>
      <c r="N6" s="54"/>
      <c r="O6" s="54"/>
    </row>
    <row r="7" spans="1:15" s="60" customFormat="1" ht="19.5" customHeight="1">
      <c r="A7" s="55">
        <v>46</v>
      </c>
      <c r="B7" s="55">
        <v>160</v>
      </c>
      <c r="C7" s="52">
        <f t="shared" si="0"/>
        <v>7360</v>
      </c>
      <c r="D7" s="56">
        <f t="shared" si="1"/>
        <v>7105</v>
      </c>
      <c r="E7" s="55">
        <f t="shared" si="2"/>
        <v>7360</v>
      </c>
      <c r="F7" s="51">
        <v>11100</v>
      </c>
      <c r="G7" s="51">
        <v>255</v>
      </c>
      <c r="H7" s="52">
        <v>905</v>
      </c>
      <c r="I7" s="51">
        <v>7500</v>
      </c>
      <c r="J7" s="52">
        <f t="shared" si="3"/>
        <v>450</v>
      </c>
      <c r="K7" s="52">
        <f t="shared" si="4"/>
        <v>155</v>
      </c>
      <c r="L7" s="57">
        <f t="shared" si="5"/>
        <v>8870</v>
      </c>
      <c r="M7" s="54"/>
      <c r="N7" s="46"/>
      <c r="O7" s="54"/>
    </row>
    <row r="8" spans="1:15" s="60" customFormat="1" ht="19.5" customHeight="1">
      <c r="A8" s="55">
        <v>50</v>
      </c>
      <c r="B8" s="55">
        <v>160</v>
      </c>
      <c r="C8" s="52">
        <f t="shared" si="0"/>
        <v>8000</v>
      </c>
      <c r="D8" s="56">
        <f t="shared" si="1"/>
        <v>7745</v>
      </c>
      <c r="E8" s="55">
        <f t="shared" si="2"/>
        <v>8000</v>
      </c>
      <c r="F8" s="51">
        <v>11100</v>
      </c>
      <c r="G8" s="51">
        <v>255</v>
      </c>
      <c r="H8" s="52">
        <v>905</v>
      </c>
      <c r="I8" s="51">
        <v>8700</v>
      </c>
      <c r="J8" s="52">
        <f t="shared" si="3"/>
        <v>522</v>
      </c>
      <c r="K8" s="52">
        <f t="shared" si="4"/>
        <v>169</v>
      </c>
      <c r="L8" s="57">
        <f t="shared" si="5"/>
        <v>9596</v>
      </c>
      <c r="M8" s="54"/>
      <c r="N8" s="46"/>
      <c r="O8" s="54"/>
    </row>
    <row r="9" spans="1:15" s="60" customFormat="1" ht="19.5" customHeight="1">
      <c r="A9" s="55">
        <v>60</v>
      </c>
      <c r="B9" s="55">
        <v>160</v>
      </c>
      <c r="C9" s="52">
        <f t="shared" si="0"/>
        <v>9600</v>
      </c>
      <c r="D9" s="56">
        <f t="shared" si="1"/>
        <v>9345</v>
      </c>
      <c r="E9" s="55">
        <f t="shared" si="2"/>
        <v>9600</v>
      </c>
      <c r="F9" s="51">
        <v>11100</v>
      </c>
      <c r="G9" s="51">
        <v>255</v>
      </c>
      <c r="H9" s="52">
        <v>905</v>
      </c>
      <c r="I9" s="51">
        <v>9900</v>
      </c>
      <c r="J9" s="52">
        <f t="shared" si="3"/>
        <v>594</v>
      </c>
      <c r="K9" s="52">
        <f t="shared" si="4"/>
        <v>203</v>
      </c>
      <c r="L9" s="57">
        <f t="shared" si="5"/>
        <v>11302</v>
      </c>
      <c r="M9" s="54"/>
      <c r="N9" s="53"/>
      <c r="O9" s="54"/>
    </row>
    <row r="10" spans="1:15" s="60" customFormat="1" ht="19.5" customHeight="1">
      <c r="A10" s="55">
        <v>80</v>
      </c>
      <c r="B10" s="55">
        <v>160</v>
      </c>
      <c r="C10" s="52">
        <f>A10*B10</f>
        <v>12800</v>
      </c>
      <c r="D10" s="56">
        <f>C10-G10</f>
        <v>12489</v>
      </c>
      <c r="E10" s="55">
        <f>C10</f>
        <v>12800</v>
      </c>
      <c r="F10" s="51">
        <v>13500</v>
      </c>
      <c r="G10" s="51">
        <v>311</v>
      </c>
      <c r="H10" s="52">
        <v>1101</v>
      </c>
      <c r="I10" s="51">
        <v>13500</v>
      </c>
      <c r="J10" s="52">
        <f>ROUND(I10*0.06,0)</f>
        <v>810</v>
      </c>
      <c r="K10" s="52">
        <f>ROUND(C10*0.0211,0)</f>
        <v>270</v>
      </c>
      <c r="L10" s="57">
        <f>C10+H10+J10+K10</f>
        <v>14981</v>
      </c>
      <c r="N10" s="53"/>
      <c r="O10" s="54"/>
    </row>
    <row r="11" spans="1:15" s="60" customFormat="1" ht="19.5" customHeight="1">
      <c r="A11" s="55">
        <v>70</v>
      </c>
      <c r="B11" s="55">
        <v>160</v>
      </c>
      <c r="C11" s="52">
        <f t="shared" ref="C11" si="6">A11*B11</f>
        <v>11200</v>
      </c>
      <c r="D11" s="56">
        <f t="shared" ref="D11" si="7">C11-G11</f>
        <v>10912</v>
      </c>
      <c r="E11" s="55">
        <f t="shared" ref="E11" si="8">C11</f>
        <v>11200</v>
      </c>
      <c r="F11" s="51">
        <v>12540</v>
      </c>
      <c r="G11" s="51">
        <v>288</v>
      </c>
      <c r="H11" s="52">
        <v>1023</v>
      </c>
      <c r="I11" s="51">
        <v>12540</v>
      </c>
      <c r="J11" s="52">
        <f t="shared" ref="J11" si="9">ROUND(I11*0.06,0)</f>
        <v>752</v>
      </c>
      <c r="K11" s="52">
        <f t="shared" ref="K11" si="10">ROUND(C11*0.0211,0)</f>
        <v>236</v>
      </c>
      <c r="L11" s="57">
        <f t="shared" ref="L11" si="11">C11+H11+J11+K11</f>
        <v>13211</v>
      </c>
      <c r="M11" s="54"/>
      <c r="N11" s="53"/>
      <c r="O11" s="54"/>
    </row>
    <row r="12" spans="1:15" s="60" customFormat="1" ht="19.5" customHeight="1">
      <c r="A12" s="55">
        <v>90</v>
      </c>
      <c r="B12" s="55">
        <v>160</v>
      </c>
      <c r="C12" s="52">
        <f t="shared" si="0"/>
        <v>14400</v>
      </c>
      <c r="D12" s="56">
        <f t="shared" si="1"/>
        <v>14035</v>
      </c>
      <c r="E12" s="55">
        <f t="shared" si="2"/>
        <v>14400</v>
      </c>
      <c r="F12" s="51">
        <v>15840</v>
      </c>
      <c r="G12" s="51">
        <v>365</v>
      </c>
      <c r="H12" s="52">
        <v>1291</v>
      </c>
      <c r="I12" s="51">
        <v>15840</v>
      </c>
      <c r="J12" s="52">
        <f t="shared" si="3"/>
        <v>950</v>
      </c>
      <c r="K12" s="52">
        <f t="shared" si="4"/>
        <v>304</v>
      </c>
      <c r="L12" s="57">
        <f t="shared" si="5"/>
        <v>16945</v>
      </c>
      <c r="M12" s="54"/>
      <c r="N12" s="53"/>
      <c r="O12" s="54"/>
    </row>
    <row r="13" spans="1:15" s="60" customFormat="1" ht="19.5" customHeight="1">
      <c r="A13" s="55">
        <v>100</v>
      </c>
      <c r="B13" s="55">
        <v>160</v>
      </c>
      <c r="C13" s="52">
        <f t="shared" si="0"/>
        <v>16000</v>
      </c>
      <c r="D13" s="56">
        <f t="shared" si="1"/>
        <v>15620</v>
      </c>
      <c r="E13" s="55">
        <f t="shared" si="2"/>
        <v>16000</v>
      </c>
      <c r="F13" s="51">
        <v>16500</v>
      </c>
      <c r="G13" s="51">
        <v>380</v>
      </c>
      <c r="H13" s="52">
        <v>1346</v>
      </c>
      <c r="I13" s="51">
        <v>16500</v>
      </c>
      <c r="J13" s="52">
        <f t="shared" si="3"/>
        <v>990</v>
      </c>
      <c r="K13" s="52">
        <f t="shared" si="4"/>
        <v>338</v>
      </c>
      <c r="L13" s="57">
        <f t="shared" si="5"/>
        <v>18674</v>
      </c>
      <c r="M13" s="54"/>
      <c r="N13" s="53"/>
      <c r="O13" s="54"/>
    </row>
    <row r="14" spans="1:15" s="60" customFormat="1" ht="19.5" customHeight="1">
      <c r="A14" s="55">
        <v>120</v>
      </c>
      <c r="B14" s="55">
        <v>160</v>
      </c>
      <c r="C14" s="52">
        <f t="shared" ref="C14" si="12">A14*B14</f>
        <v>19200</v>
      </c>
      <c r="D14" s="56">
        <f t="shared" ref="D14" si="13">C14-G14</f>
        <v>18740</v>
      </c>
      <c r="E14" s="55">
        <f t="shared" ref="E14" si="14">C14</f>
        <v>19200</v>
      </c>
      <c r="F14" s="51">
        <v>20008</v>
      </c>
      <c r="G14" s="51">
        <v>460</v>
      </c>
      <c r="H14" s="52">
        <v>1631</v>
      </c>
      <c r="I14" s="51">
        <v>20008</v>
      </c>
      <c r="J14" s="52">
        <f t="shared" ref="J14" si="15">ROUND(I14*0.06,0)</f>
        <v>1200</v>
      </c>
      <c r="K14" s="52">
        <f t="shared" ref="K14" si="16">ROUND(C14*0.0211,0)</f>
        <v>405</v>
      </c>
      <c r="L14" s="57">
        <f t="shared" ref="L14" si="17">C14+H14+J14+K14</f>
        <v>22436</v>
      </c>
      <c r="M14" s="54"/>
      <c r="O14" s="54"/>
    </row>
    <row r="15" spans="1:15" s="60" customFormat="1" ht="19.5" customHeight="1">
      <c r="A15" s="55">
        <v>128</v>
      </c>
      <c r="B15" s="55">
        <v>160</v>
      </c>
      <c r="C15" s="52">
        <f t="shared" si="0"/>
        <v>20480</v>
      </c>
      <c r="D15" s="56">
        <f t="shared" si="1"/>
        <v>19997</v>
      </c>
      <c r="E15" s="55">
        <f t="shared" si="2"/>
        <v>20480</v>
      </c>
      <c r="F15" s="51">
        <v>21009</v>
      </c>
      <c r="G15" s="51">
        <v>483</v>
      </c>
      <c r="H15" s="52">
        <v>1712</v>
      </c>
      <c r="I15" s="51">
        <v>21009</v>
      </c>
      <c r="J15" s="52">
        <f t="shared" si="3"/>
        <v>1261</v>
      </c>
      <c r="K15" s="52">
        <f t="shared" si="4"/>
        <v>432</v>
      </c>
      <c r="L15" s="57">
        <f t="shared" si="5"/>
        <v>23885</v>
      </c>
      <c r="M15" s="54"/>
      <c r="N15" s="54"/>
      <c r="O15" s="54"/>
    </row>
    <row r="16" spans="1:15" s="60" customFormat="1" ht="19.5" customHeight="1">
      <c r="A16" s="55">
        <v>140</v>
      </c>
      <c r="B16" s="55">
        <v>160</v>
      </c>
      <c r="C16" s="52">
        <f t="shared" si="0"/>
        <v>22400</v>
      </c>
      <c r="D16" s="56">
        <f t="shared" si="1"/>
        <v>21869</v>
      </c>
      <c r="E16" s="55">
        <f t="shared" si="2"/>
        <v>22400</v>
      </c>
      <c r="F16" s="51">
        <v>23100</v>
      </c>
      <c r="G16" s="51">
        <v>531</v>
      </c>
      <c r="H16" s="52">
        <v>1883</v>
      </c>
      <c r="I16" s="51">
        <v>23100</v>
      </c>
      <c r="J16" s="52">
        <f t="shared" si="3"/>
        <v>1386</v>
      </c>
      <c r="K16" s="52">
        <f t="shared" si="4"/>
        <v>473</v>
      </c>
      <c r="L16" s="57">
        <f t="shared" si="5"/>
        <v>26142</v>
      </c>
      <c r="M16" s="54"/>
      <c r="N16" s="54"/>
      <c r="O16" s="54"/>
    </row>
    <row r="17" spans="1:15" s="60" customFormat="1" ht="19.5" customHeight="1">
      <c r="A17" s="55">
        <v>148</v>
      </c>
      <c r="B17" s="55">
        <v>160</v>
      </c>
      <c r="C17" s="52">
        <f t="shared" si="0"/>
        <v>23680</v>
      </c>
      <c r="D17" s="56">
        <f t="shared" si="1"/>
        <v>23128</v>
      </c>
      <c r="E17" s="55">
        <f t="shared" si="2"/>
        <v>23680</v>
      </c>
      <c r="F17" s="51">
        <v>24000</v>
      </c>
      <c r="G17" s="51">
        <v>552</v>
      </c>
      <c r="H17" s="52">
        <v>1956</v>
      </c>
      <c r="I17" s="51">
        <v>24000</v>
      </c>
      <c r="J17" s="52">
        <f t="shared" si="3"/>
        <v>1440</v>
      </c>
      <c r="K17" s="52">
        <f t="shared" si="4"/>
        <v>500</v>
      </c>
      <c r="L17" s="57">
        <f t="shared" si="5"/>
        <v>27576</v>
      </c>
      <c r="M17" s="54"/>
      <c r="N17" s="54"/>
      <c r="O17" s="54"/>
    </row>
    <row r="18" spans="1:15" s="60" customFormat="1" ht="19.5" customHeight="1">
      <c r="A18" s="55">
        <v>150</v>
      </c>
      <c r="B18" s="55">
        <v>160</v>
      </c>
      <c r="C18" s="52">
        <f t="shared" si="0"/>
        <v>24000</v>
      </c>
      <c r="D18" s="56">
        <f t="shared" si="1"/>
        <v>23448</v>
      </c>
      <c r="E18" s="55">
        <f t="shared" si="2"/>
        <v>24000</v>
      </c>
      <c r="F18" s="51">
        <v>24000</v>
      </c>
      <c r="G18" s="51">
        <v>552</v>
      </c>
      <c r="H18" s="52">
        <v>1956</v>
      </c>
      <c r="I18" s="51">
        <v>24000</v>
      </c>
      <c r="J18" s="52">
        <f t="shared" si="3"/>
        <v>1440</v>
      </c>
      <c r="K18" s="52">
        <f t="shared" si="4"/>
        <v>506</v>
      </c>
      <c r="L18" s="57">
        <f t="shared" si="5"/>
        <v>27902</v>
      </c>
      <c r="M18" s="54"/>
      <c r="N18" s="54"/>
      <c r="O18" s="54"/>
    </row>
    <row r="19" spans="1:15" s="60" customFormat="1" ht="19.5" customHeight="1">
      <c r="A19" s="64" t="s">
        <v>107</v>
      </c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54"/>
      <c r="N19" s="54"/>
      <c r="O19" s="54"/>
    </row>
    <row r="21" spans="1:15">
      <c r="A21" s="32" t="s">
        <v>89</v>
      </c>
    </row>
    <row r="22" spans="1:15" ht="31.8">
      <c r="A22" s="33" t="s">
        <v>80</v>
      </c>
      <c r="B22" s="33" t="s">
        <v>81</v>
      </c>
      <c r="C22" s="30" t="s">
        <v>77</v>
      </c>
      <c r="D22" s="30" t="s">
        <v>71</v>
      </c>
      <c r="E22" s="30" t="s">
        <v>75</v>
      </c>
      <c r="F22" s="30" t="s">
        <v>74</v>
      </c>
      <c r="G22" s="31" t="s">
        <v>78</v>
      </c>
      <c r="H22" s="31" t="s">
        <v>72</v>
      </c>
      <c r="I22" s="30" t="s">
        <v>79</v>
      </c>
      <c r="J22" s="30" t="s">
        <v>83</v>
      </c>
      <c r="K22" s="50" t="s">
        <v>114</v>
      </c>
      <c r="L22" s="30" t="s">
        <v>73</v>
      </c>
      <c r="M22" s="34" t="s">
        <v>82</v>
      </c>
      <c r="N22" s="34" t="s">
        <v>84</v>
      </c>
      <c r="O22" s="35" t="s">
        <v>85</v>
      </c>
    </row>
    <row r="23" spans="1:15" s="61" customFormat="1" ht="18.75" customHeight="1">
      <c r="A23" s="55">
        <v>2</v>
      </c>
      <c r="B23" s="55">
        <v>40</v>
      </c>
      <c r="C23" s="55">
        <v>160</v>
      </c>
      <c r="D23" s="52">
        <f>B23*C23</f>
        <v>6400</v>
      </c>
      <c r="E23" s="56">
        <f>D23-G23</f>
        <v>6145</v>
      </c>
      <c r="F23" s="51">
        <v>11100</v>
      </c>
      <c r="G23" s="51">
        <v>255</v>
      </c>
      <c r="H23" s="52">
        <v>905</v>
      </c>
      <c r="I23" s="51">
        <v>9900</v>
      </c>
      <c r="J23" s="52">
        <f>ROUND(I23*0.06,0)</f>
        <v>594</v>
      </c>
      <c r="K23" s="52">
        <f>ROUND(D23*0.0211,0)</f>
        <v>135</v>
      </c>
      <c r="L23" s="57">
        <f>SUM(D23,H23,J23:K23)</f>
        <v>8034</v>
      </c>
      <c r="M23" s="63">
        <f>H23/30</f>
        <v>30.166666666666668</v>
      </c>
      <c r="N23" s="63">
        <f>J23/30</f>
        <v>19.8</v>
      </c>
      <c r="O23" s="63">
        <f>G23/30</f>
        <v>8.5</v>
      </c>
    </row>
    <row r="24" spans="1:15" s="61" customFormat="1" ht="18.75" customHeight="1">
      <c r="A24" s="55">
        <v>3</v>
      </c>
      <c r="B24" s="55">
        <v>40</v>
      </c>
      <c r="C24" s="55">
        <v>160</v>
      </c>
      <c r="D24" s="52">
        <f t="shared" ref="D24:D29" si="18">B24*C24</f>
        <v>6400</v>
      </c>
      <c r="E24" s="56">
        <f t="shared" ref="E24:E29" si="19">D24-G24</f>
        <v>6035</v>
      </c>
      <c r="F24" s="51">
        <v>15840</v>
      </c>
      <c r="G24" s="51">
        <v>365</v>
      </c>
      <c r="H24" s="52">
        <v>1291</v>
      </c>
      <c r="I24" s="51">
        <v>15840</v>
      </c>
      <c r="J24" s="52">
        <f t="shared" ref="J24:J29" si="20">ROUND(I24*0.06,0)</f>
        <v>950</v>
      </c>
      <c r="K24" s="52">
        <f t="shared" ref="K24:K29" si="21">ROUND(D24*0.0211,0)</f>
        <v>135</v>
      </c>
      <c r="L24" s="57">
        <f t="shared" ref="L24:L29" si="22">SUM(D24,H24,J24:K24)</f>
        <v>8776</v>
      </c>
      <c r="M24" s="63">
        <f t="shared" ref="M24:M29" si="23">H24/30</f>
        <v>43.033333333333331</v>
      </c>
      <c r="N24" s="63">
        <f t="shared" ref="N24:N29" si="24">J24/30</f>
        <v>31.666666666666668</v>
      </c>
      <c r="O24" s="63">
        <f t="shared" ref="O24:O29" si="25">G24/30</f>
        <v>12.166666666666666</v>
      </c>
    </row>
    <row r="25" spans="1:15" s="61" customFormat="1" ht="18.75" customHeight="1">
      <c r="A25" s="55">
        <v>4</v>
      </c>
      <c r="B25" s="55">
        <v>40</v>
      </c>
      <c r="C25" s="55">
        <v>160</v>
      </c>
      <c r="D25" s="52">
        <f t="shared" si="18"/>
        <v>6400</v>
      </c>
      <c r="E25" s="56">
        <f t="shared" si="19"/>
        <v>5940</v>
      </c>
      <c r="F25" s="51">
        <v>20008</v>
      </c>
      <c r="G25" s="51">
        <v>460</v>
      </c>
      <c r="H25" s="52">
        <v>1631</v>
      </c>
      <c r="I25" s="51">
        <v>20008</v>
      </c>
      <c r="J25" s="52">
        <f t="shared" si="20"/>
        <v>1200</v>
      </c>
      <c r="K25" s="52">
        <f t="shared" si="21"/>
        <v>135</v>
      </c>
      <c r="L25" s="57">
        <f t="shared" si="22"/>
        <v>9366</v>
      </c>
      <c r="M25" s="63">
        <f>H25/30</f>
        <v>54.366666666666667</v>
      </c>
      <c r="N25" s="63">
        <f t="shared" si="24"/>
        <v>40</v>
      </c>
      <c r="O25" s="63">
        <f t="shared" si="25"/>
        <v>15.333333333333334</v>
      </c>
    </row>
    <row r="26" spans="1:15" s="61" customFormat="1" ht="18.75" customHeight="1">
      <c r="A26" s="55">
        <v>5</v>
      </c>
      <c r="B26" s="55">
        <v>40</v>
      </c>
      <c r="C26" s="55">
        <v>160</v>
      </c>
      <c r="D26" s="52">
        <f t="shared" si="18"/>
        <v>6400</v>
      </c>
      <c r="E26" s="56">
        <f t="shared" si="19"/>
        <v>5848</v>
      </c>
      <c r="F26" s="51">
        <v>24000</v>
      </c>
      <c r="G26" s="51">
        <v>552</v>
      </c>
      <c r="H26" s="52">
        <v>1956</v>
      </c>
      <c r="I26" s="51">
        <v>24000</v>
      </c>
      <c r="J26" s="52">
        <f t="shared" si="20"/>
        <v>1440</v>
      </c>
      <c r="K26" s="52">
        <f t="shared" si="21"/>
        <v>135</v>
      </c>
      <c r="L26" s="57">
        <f t="shared" si="22"/>
        <v>9931</v>
      </c>
      <c r="M26" s="63">
        <f t="shared" si="23"/>
        <v>65.2</v>
      </c>
      <c r="N26" s="63">
        <f t="shared" si="24"/>
        <v>48</v>
      </c>
      <c r="O26" s="63">
        <f t="shared" si="25"/>
        <v>18.399999999999999</v>
      </c>
    </row>
    <row r="27" spans="1:15" s="61" customFormat="1" ht="18.75" customHeight="1">
      <c r="A27" s="55">
        <v>6</v>
      </c>
      <c r="B27" s="55">
        <v>40</v>
      </c>
      <c r="C27" s="55">
        <v>160</v>
      </c>
      <c r="D27" s="52">
        <f t="shared" si="18"/>
        <v>6400</v>
      </c>
      <c r="E27" s="56">
        <f t="shared" si="19"/>
        <v>5737</v>
      </c>
      <c r="F27" s="51">
        <v>28800</v>
      </c>
      <c r="G27" s="51">
        <v>663</v>
      </c>
      <c r="H27" s="52">
        <v>2348</v>
      </c>
      <c r="I27" s="51">
        <v>28800</v>
      </c>
      <c r="J27" s="52">
        <f t="shared" si="20"/>
        <v>1728</v>
      </c>
      <c r="K27" s="52">
        <f t="shared" si="21"/>
        <v>135</v>
      </c>
      <c r="L27" s="57">
        <f t="shared" si="22"/>
        <v>10611</v>
      </c>
      <c r="M27" s="63">
        <f t="shared" si="23"/>
        <v>78.266666666666666</v>
      </c>
      <c r="N27" s="63">
        <f t="shared" si="24"/>
        <v>57.6</v>
      </c>
      <c r="O27" s="62">
        <f t="shared" si="25"/>
        <v>22.1</v>
      </c>
    </row>
    <row r="28" spans="1:15" s="61" customFormat="1" ht="18.75" customHeight="1">
      <c r="A28" s="55">
        <v>7</v>
      </c>
      <c r="B28" s="55">
        <v>40</v>
      </c>
      <c r="C28" s="55">
        <v>160</v>
      </c>
      <c r="D28" s="52">
        <f t="shared" si="18"/>
        <v>6400</v>
      </c>
      <c r="E28" s="56">
        <f t="shared" si="19"/>
        <v>5599</v>
      </c>
      <c r="F28" s="51">
        <v>34800</v>
      </c>
      <c r="G28" s="51">
        <v>801</v>
      </c>
      <c r="H28" s="52">
        <v>2837</v>
      </c>
      <c r="I28" s="51">
        <v>34800</v>
      </c>
      <c r="J28" s="52">
        <f t="shared" si="20"/>
        <v>2088</v>
      </c>
      <c r="K28" s="52">
        <f t="shared" si="21"/>
        <v>135</v>
      </c>
      <c r="L28" s="57">
        <f t="shared" si="22"/>
        <v>11460</v>
      </c>
      <c r="M28" s="63">
        <f t="shared" si="23"/>
        <v>94.566666666666663</v>
      </c>
      <c r="N28" s="63">
        <f t="shared" si="24"/>
        <v>69.599999999999994</v>
      </c>
      <c r="O28" s="62">
        <f t="shared" si="25"/>
        <v>26.7</v>
      </c>
    </row>
    <row r="29" spans="1:15" s="61" customFormat="1" ht="18.75" customHeight="1">
      <c r="A29" s="55">
        <v>8</v>
      </c>
      <c r="B29" s="55">
        <v>40</v>
      </c>
      <c r="C29" s="55">
        <v>160</v>
      </c>
      <c r="D29" s="52">
        <f t="shared" si="18"/>
        <v>6400</v>
      </c>
      <c r="E29" s="56">
        <f t="shared" si="19"/>
        <v>5478</v>
      </c>
      <c r="F29" s="51">
        <v>40100</v>
      </c>
      <c r="G29" s="51">
        <v>922</v>
      </c>
      <c r="H29" s="52">
        <v>3268</v>
      </c>
      <c r="I29" s="51">
        <v>40100</v>
      </c>
      <c r="J29" s="52">
        <f t="shared" si="20"/>
        <v>2406</v>
      </c>
      <c r="K29" s="52">
        <f t="shared" si="21"/>
        <v>135</v>
      </c>
      <c r="L29" s="57">
        <f t="shared" si="22"/>
        <v>12209</v>
      </c>
      <c r="M29" s="63">
        <f t="shared" si="23"/>
        <v>108.93333333333334</v>
      </c>
      <c r="N29" s="63">
        <f t="shared" si="24"/>
        <v>80.2</v>
      </c>
      <c r="O29" s="62">
        <f t="shared" si="25"/>
        <v>30.733333333333334</v>
      </c>
    </row>
    <row r="31" spans="1:15">
      <c r="A31" s="140" t="s">
        <v>91</v>
      </c>
      <c r="B31" s="140"/>
    </row>
    <row r="32" spans="1:15" ht="32.4">
      <c r="A32" s="34" t="s">
        <v>87</v>
      </c>
      <c r="B32" s="34" t="s">
        <v>88</v>
      </c>
      <c r="C32" s="38" t="s">
        <v>86</v>
      </c>
      <c r="D32" s="33" t="s">
        <v>80</v>
      </c>
      <c r="E32" s="33" t="s">
        <v>81</v>
      </c>
      <c r="F32" s="30" t="s">
        <v>77</v>
      </c>
      <c r="G32" s="30" t="s">
        <v>71</v>
      </c>
      <c r="H32" s="30" t="s">
        <v>75</v>
      </c>
      <c r="I32" s="30" t="s">
        <v>74</v>
      </c>
      <c r="J32" s="31" t="s">
        <v>78</v>
      </c>
      <c r="K32" s="31" t="s">
        <v>72</v>
      </c>
      <c r="L32" s="30" t="s">
        <v>79</v>
      </c>
      <c r="M32" s="30" t="s">
        <v>83</v>
      </c>
      <c r="N32" s="50" t="s">
        <v>114</v>
      </c>
      <c r="O32" s="58" t="s">
        <v>73</v>
      </c>
    </row>
    <row r="33" spans="1:15">
      <c r="A33" s="36">
        <v>44518</v>
      </c>
      <c r="B33" s="36">
        <v>44519</v>
      </c>
      <c r="C33" s="37">
        <f>_xlfn.DAYS(B33,A33)+1</f>
        <v>2</v>
      </c>
      <c r="D33" s="55">
        <v>2</v>
      </c>
      <c r="E33" s="55">
        <v>16</v>
      </c>
      <c r="F33" s="55">
        <v>160</v>
      </c>
      <c r="G33" s="52">
        <f>E33*F33</f>
        <v>2560</v>
      </c>
      <c r="H33" s="56">
        <f>G33-J33</f>
        <v>2543</v>
      </c>
      <c r="I33" s="51">
        <v>11000</v>
      </c>
      <c r="J33" s="51">
        <f t="shared" ref="J33:J38" si="26">O23*C33</f>
        <v>17</v>
      </c>
      <c r="K33" s="52">
        <f t="shared" ref="K33:K39" si="27">M23*C33</f>
        <v>60.333333333333336</v>
      </c>
      <c r="L33" s="51">
        <v>9900</v>
      </c>
      <c r="M33" s="52">
        <f t="shared" ref="M33:M38" si="28">N23*C33</f>
        <v>39.6</v>
      </c>
      <c r="N33" s="52">
        <f>ROUND(G33*0.0211,0)</f>
        <v>54</v>
      </c>
      <c r="O33" s="57">
        <f>G33+K33+M33+N33</f>
        <v>2713.9333333333334</v>
      </c>
    </row>
    <row r="34" spans="1:15">
      <c r="A34" s="36">
        <v>45057</v>
      </c>
      <c r="B34" s="36">
        <v>44211</v>
      </c>
      <c r="C34" s="37">
        <f>_xlfn.DAYS(B34,A34)+1</f>
        <v>-845</v>
      </c>
      <c r="D34" s="55">
        <v>3</v>
      </c>
      <c r="E34" s="55">
        <v>45</v>
      </c>
      <c r="F34" s="55">
        <v>160</v>
      </c>
      <c r="G34" s="52">
        <f t="shared" ref="G34:G39" si="29">E34*F34</f>
        <v>7200</v>
      </c>
      <c r="H34" s="56">
        <f>G34-J34</f>
        <v>17480.833333333332</v>
      </c>
      <c r="I34" s="51">
        <v>15840</v>
      </c>
      <c r="J34" s="51">
        <f t="shared" si="26"/>
        <v>-10280.833333333332</v>
      </c>
      <c r="K34" s="52">
        <f t="shared" si="27"/>
        <v>-36363.166666666664</v>
      </c>
      <c r="L34" s="51">
        <v>15840</v>
      </c>
      <c r="M34" s="52">
        <f t="shared" si="28"/>
        <v>-26758.333333333336</v>
      </c>
      <c r="N34" s="52">
        <f t="shared" ref="N34:N39" si="30">ROUND(G34*0.0211,0)</f>
        <v>152</v>
      </c>
      <c r="O34" s="57">
        <f t="shared" ref="O34:O39" si="31">G34+K34+M34+N34</f>
        <v>-55769.5</v>
      </c>
    </row>
    <row r="35" spans="1:15">
      <c r="A35" s="36">
        <v>44524</v>
      </c>
      <c r="B35" s="36">
        <v>44525</v>
      </c>
      <c r="C35" s="37">
        <f t="shared" ref="C35:C39" si="32">_xlfn.DAYS(B35,A35)+1</f>
        <v>2</v>
      </c>
      <c r="D35" s="55">
        <v>4</v>
      </c>
      <c r="E35" s="55">
        <v>8</v>
      </c>
      <c r="F35" s="55">
        <v>160</v>
      </c>
      <c r="G35" s="52">
        <f t="shared" si="29"/>
        <v>1280</v>
      </c>
      <c r="H35" s="56">
        <f t="shared" ref="H35:H39" si="33">G35-J35</f>
        <v>1249.3333333333333</v>
      </c>
      <c r="I35" s="51">
        <v>20008</v>
      </c>
      <c r="J35" s="51">
        <f t="shared" si="26"/>
        <v>30.666666666666668</v>
      </c>
      <c r="K35" s="52">
        <f t="shared" si="27"/>
        <v>108.73333333333333</v>
      </c>
      <c r="L35" s="51">
        <v>20008</v>
      </c>
      <c r="M35" s="52">
        <f t="shared" si="28"/>
        <v>80</v>
      </c>
      <c r="N35" s="52">
        <f t="shared" si="30"/>
        <v>27</v>
      </c>
      <c r="O35" s="57">
        <f t="shared" si="31"/>
        <v>1495.7333333333333</v>
      </c>
    </row>
    <row r="36" spans="1:15">
      <c r="A36" s="36">
        <v>44202</v>
      </c>
      <c r="B36" s="36">
        <v>44213</v>
      </c>
      <c r="C36" s="37">
        <f t="shared" si="32"/>
        <v>12</v>
      </c>
      <c r="D36" s="55">
        <v>5</v>
      </c>
      <c r="E36" s="55">
        <v>46</v>
      </c>
      <c r="F36" s="55">
        <v>160</v>
      </c>
      <c r="G36" s="52">
        <f t="shared" si="29"/>
        <v>7360</v>
      </c>
      <c r="H36" s="56">
        <f t="shared" si="33"/>
        <v>7139.2</v>
      </c>
      <c r="I36" s="51">
        <v>24000</v>
      </c>
      <c r="J36" s="51">
        <f t="shared" si="26"/>
        <v>220.79999999999998</v>
      </c>
      <c r="K36" s="52">
        <f t="shared" si="27"/>
        <v>782.40000000000009</v>
      </c>
      <c r="L36" s="51">
        <v>24000</v>
      </c>
      <c r="M36" s="52">
        <f t="shared" si="28"/>
        <v>576</v>
      </c>
      <c r="N36" s="52">
        <f t="shared" si="30"/>
        <v>155</v>
      </c>
      <c r="O36" s="57">
        <f t="shared" si="31"/>
        <v>8873.4</v>
      </c>
    </row>
    <row r="37" spans="1:15">
      <c r="A37" s="36">
        <v>44298</v>
      </c>
      <c r="B37" s="36">
        <v>44307</v>
      </c>
      <c r="C37" s="37">
        <f t="shared" si="32"/>
        <v>10</v>
      </c>
      <c r="D37" s="55">
        <v>6</v>
      </c>
      <c r="E37" s="55">
        <v>46</v>
      </c>
      <c r="F37" s="55">
        <v>160</v>
      </c>
      <c r="G37" s="52">
        <f t="shared" si="29"/>
        <v>7360</v>
      </c>
      <c r="H37" s="56">
        <f t="shared" si="33"/>
        <v>7139</v>
      </c>
      <c r="I37" s="51">
        <v>28800</v>
      </c>
      <c r="J37" s="51">
        <f t="shared" si="26"/>
        <v>221</v>
      </c>
      <c r="K37" s="52">
        <f t="shared" si="27"/>
        <v>782.66666666666663</v>
      </c>
      <c r="L37" s="51">
        <v>28800</v>
      </c>
      <c r="M37" s="52">
        <f t="shared" si="28"/>
        <v>576</v>
      </c>
      <c r="N37" s="52">
        <f t="shared" si="30"/>
        <v>155</v>
      </c>
      <c r="O37" s="57">
        <f t="shared" si="31"/>
        <v>8873.6666666666679</v>
      </c>
    </row>
    <row r="38" spans="1:15">
      <c r="A38" s="36">
        <v>44508</v>
      </c>
      <c r="B38" s="36">
        <v>44509</v>
      </c>
      <c r="C38" s="37">
        <f t="shared" si="32"/>
        <v>2</v>
      </c>
      <c r="D38" s="55">
        <v>7</v>
      </c>
      <c r="E38" s="55">
        <v>13</v>
      </c>
      <c r="F38" s="55">
        <v>160</v>
      </c>
      <c r="G38" s="52">
        <f t="shared" si="29"/>
        <v>2080</v>
      </c>
      <c r="H38" s="56">
        <f t="shared" si="33"/>
        <v>2026.6</v>
      </c>
      <c r="I38" s="51">
        <v>34800</v>
      </c>
      <c r="J38" s="51">
        <f t="shared" si="26"/>
        <v>53.4</v>
      </c>
      <c r="K38" s="52">
        <f t="shared" si="27"/>
        <v>189.13333333333333</v>
      </c>
      <c r="L38" s="51">
        <v>34800</v>
      </c>
      <c r="M38" s="52">
        <f t="shared" si="28"/>
        <v>139.19999999999999</v>
      </c>
      <c r="N38" s="52">
        <f t="shared" si="30"/>
        <v>44</v>
      </c>
      <c r="O38" s="57">
        <f t="shared" si="31"/>
        <v>2452.333333333333</v>
      </c>
    </row>
    <row r="39" spans="1:15">
      <c r="A39" s="36">
        <v>44531</v>
      </c>
      <c r="B39" s="36">
        <v>44545</v>
      </c>
      <c r="C39" s="37">
        <f t="shared" si="32"/>
        <v>15</v>
      </c>
      <c r="D39" s="55">
        <v>8</v>
      </c>
      <c r="E39" s="55">
        <v>88</v>
      </c>
      <c r="F39" s="55">
        <v>160</v>
      </c>
      <c r="G39" s="52">
        <f t="shared" si="29"/>
        <v>14080</v>
      </c>
      <c r="H39" s="56">
        <f t="shared" si="33"/>
        <v>13619</v>
      </c>
      <c r="I39" s="51">
        <v>40100</v>
      </c>
      <c r="J39" s="51">
        <f>O29*C39</f>
        <v>461</v>
      </c>
      <c r="K39" s="52">
        <f t="shared" si="27"/>
        <v>1634</v>
      </c>
      <c r="L39" s="51">
        <v>40100</v>
      </c>
      <c r="M39" s="52">
        <f>N29*C39</f>
        <v>1203</v>
      </c>
      <c r="N39" s="52">
        <f t="shared" si="30"/>
        <v>297</v>
      </c>
      <c r="O39" s="57">
        <f t="shared" si="31"/>
        <v>17214</v>
      </c>
    </row>
    <row r="40" spans="1:15">
      <c r="A40" s="141" t="s">
        <v>108</v>
      </c>
      <c r="B40" s="141"/>
      <c r="C40" s="39"/>
      <c r="D40" s="39"/>
      <c r="E40" s="40" t="s">
        <v>107</v>
      </c>
    </row>
    <row r="43" spans="1:15">
      <c r="A43" s="142" t="s">
        <v>101</v>
      </c>
      <c r="B43" s="142"/>
    </row>
    <row r="44" spans="1:15">
      <c r="A44" s="143" t="s">
        <v>103</v>
      </c>
      <c r="B44" s="143"/>
      <c r="C44" s="143"/>
      <c r="D44" s="143"/>
      <c r="E44" s="143"/>
      <c r="F44" s="143"/>
      <c r="G44" s="46"/>
    </row>
    <row r="45" spans="1:15">
      <c r="A45" s="153" t="s">
        <v>102</v>
      </c>
      <c r="B45" s="153"/>
      <c r="C45" s="153"/>
      <c r="D45" s="153"/>
      <c r="E45" s="153"/>
      <c r="F45" s="153"/>
      <c r="G45" s="46"/>
    </row>
    <row r="46" spans="1:15">
      <c r="A46" s="44" t="s">
        <v>97</v>
      </c>
      <c r="B46" s="45" t="s">
        <v>96</v>
      </c>
      <c r="C46" s="45" t="s">
        <v>94</v>
      </c>
      <c r="D46" s="155" t="s">
        <v>98</v>
      </c>
      <c r="E46" s="155"/>
      <c r="F46" s="44" t="s">
        <v>99</v>
      </c>
      <c r="G46" s="44" t="s">
        <v>100</v>
      </c>
    </row>
    <row r="47" spans="1:15">
      <c r="A47" s="154" t="s">
        <v>111</v>
      </c>
      <c r="B47" s="146" t="s">
        <v>95</v>
      </c>
      <c r="C47" s="42" t="s">
        <v>113</v>
      </c>
      <c r="D47" s="156" t="s">
        <v>110</v>
      </c>
      <c r="E47" s="156"/>
      <c r="F47" s="43">
        <f>28/31*46</f>
        <v>41.548387096774192</v>
      </c>
      <c r="G47" s="49">
        <v>41</v>
      </c>
    </row>
    <row r="48" spans="1:15">
      <c r="A48" s="146"/>
      <c r="B48" s="146"/>
      <c r="C48" s="42" t="s">
        <v>109</v>
      </c>
      <c r="D48" s="146" t="s">
        <v>112</v>
      </c>
      <c r="E48" s="146"/>
      <c r="F48" s="43">
        <f>4/30*46</f>
        <v>6.1333333333333329</v>
      </c>
      <c r="G48" s="49">
        <v>6</v>
      </c>
    </row>
    <row r="49" spans="1:6">
      <c r="A49" s="142" t="s">
        <v>106</v>
      </c>
      <c r="B49" s="142"/>
    </row>
    <row r="50" spans="1:6">
      <c r="A50" s="47" t="s">
        <v>87</v>
      </c>
      <c r="B50" s="47" t="s">
        <v>88</v>
      </c>
      <c r="C50" s="47" t="s">
        <v>105</v>
      </c>
      <c r="D50" s="44" t="s">
        <v>104</v>
      </c>
      <c r="E50" s="45" t="s">
        <v>115</v>
      </c>
      <c r="F50" s="44" t="s">
        <v>99</v>
      </c>
    </row>
    <row r="51" spans="1:6">
      <c r="A51" s="36">
        <v>44518</v>
      </c>
      <c r="B51" s="36">
        <v>44530</v>
      </c>
      <c r="C51" s="37">
        <f>_xlfn.DAYS(B51,A51)+1</f>
        <v>13</v>
      </c>
      <c r="D51" s="48">
        <v>50</v>
      </c>
      <c r="E51" s="48">
        <v>30</v>
      </c>
      <c r="F51" s="43">
        <f>C51/E51*D51</f>
        <v>21.666666666666668</v>
      </c>
    </row>
    <row r="52" spans="1:6">
      <c r="A52" s="141" t="s">
        <v>108</v>
      </c>
      <c r="B52" s="141"/>
      <c r="D52" s="141" t="s">
        <v>108</v>
      </c>
      <c r="E52" s="141"/>
    </row>
  </sheetData>
  <mergeCells count="14">
    <mergeCell ref="D52:E52"/>
    <mergeCell ref="A52:B52"/>
    <mergeCell ref="A49:B49"/>
    <mergeCell ref="A1:L1"/>
    <mergeCell ref="A47:A48"/>
    <mergeCell ref="B47:B48"/>
    <mergeCell ref="A45:F45"/>
    <mergeCell ref="A44:F44"/>
    <mergeCell ref="D46:E46"/>
    <mergeCell ref="D47:E47"/>
    <mergeCell ref="D48:E48"/>
    <mergeCell ref="A43:B43"/>
    <mergeCell ref="A40:B40"/>
    <mergeCell ref="A31:B31"/>
  </mergeCells>
  <phoneticPr fontId="1" type="noConversion"/>
  <pageMargins left="0.7" right="0.7" top="0.75" bottom="0.75" header="0.3" footer="0.3"/>
  <pageSetup paperSize="9" orientation="portrait" verticalDpi="120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64"/>
  <sheetViews>
    <sheetView workbookViewId="0">
      <pane xSplit="4" ySplit="1" topLeftCell="E26" activePane="bottomRight" state="frozenSplit"/>
      <selection pane="topRight" activeCell="E1" sqref="E1"/>
      <selection pane="bottomLeft" activeCell="A2" sqref="A2"/>
      <selection pane="bottomRight" activeCell="K2" sqref="K2"/>
    </sheetView>
  </sheetViews>
  <sheetFormatPr defaultColWidth="8.88671875" defaultRowHeight="19.95" customHeight="1"/>
  <cols>
    <col min="1" max="1" width="22.77734375" style="17" customWidth="1"/>
    <col min="2" max="2" width="10.77734375" style="17" customWidth="1"/>
    <col min="3" max="3" width="5.77734375" style="18" customWidth="1"/>
    <col min="4" max="4" width="10.77734375" style="17" customWidth="1"/>
    <col min="5" max="6" width="15.77734375" style="19" customWidth="1"/>
    <col min="7" max="8" width="20.77734375" style="20" customWidth="1"/>
    <col min="9" max="9" width="20.77734375" style="18" customWidth="1"/>
    <col min="10" max="10" width="5.77734375" style="18" customWidth="1"/>
    <col min="11" max="11" width="10.77734375" style="17" customWidth="1"/>
    <col min="12" max="12" width="5.77734375" style="18" customWidth="1"/>
    <col min="13" max="13" width="10.77734375" style="17" customWidth="1"/>
    <col min="14" max="14" width="15.77734375" style="17" customWidth="1"/>
    <col min="15" max="16384" width="8.88671875" style="20"/>
  </cols>
  <sheetData>
    <row r="1" spans="1:15" ht="19.95" customHeight="1">
      <c r="A1" s="1" t="s">
        <v>0</v>
      </c>
      <c r="B1" s="162" t="s">
        <v>1</v>
      </c>
      <c r="C1" s="163"/>
      <c r="D1" s="164"/>
      <c r="E1" s="2" t="s">
        <v>2</v>
      </c>
      <c r="F1" s="2" t="s">
        <v>3</v>
      </c>
      <c r="G1" s="2" t="s">
        <v>4</v>
      </c>
      <c r="I1" s="3" t="s">
        <v>5</v>
      </c>
      <c r="J1" s="3" t="s">
        <v>6</v>
      </c>
      <c r="K1" s="165" t="s">
        <v>1</v>
      </c>
      <c r="L1" s="166"/>
      <c r="M1" s="167"/>
      <c r="N1" s="3" t="s">
        <v>7</v>
      </c>
      <c r="O1" s="28"/>
    </row>
    <row r="2" spans="1:15" ht="19.95" customHeight="1">
      <c r="A2" s="11" t="s">
        <v>44</v>
      </c>
      <c r="B2" s="12">
        <v>1</v>
      </c>
      <c r="C2" s="13" t="s">
        <v>8</v>
      </c>
      <c r="D2" s="12">
        <v>11100</v>
      </c>
      <c r="E2" s="12">
        <v>11100</v>
      </c>
      <c r="F2" s="12">
        <f>E2/G2</f>
        <v>370</v>
      </c>
      <c r="G2" s="5">
        <v>30</v>
      </c>
      <c r="I2" s="7" t="s">
        <v>9</v>
      </c>
      <c r="J2" s="7">
        <v>1</v>
      </c>
      <c r="K2" s="5">
        <v>1</v>
      </c>
      <c r="L2" s="6" t="s">
        <v>8</v>
      </c>
      <c r="M2" s="5">
        <v>1500</v>
      </c>
      <c r="N2" s="5">
        <v>1500</v>
      </c>
    </row>
    <row r="3" spans="1:15" ht="19.95" customHeight="1">
      <c r="A3" s="11" t="s">
        <v>67</v>
      </c>
      <c r="B3" s="12">
        <v>11101</v>
      </c>
      <c r="C3" s="13" t="s">
        <v>8</v>
      </c>
      <c r="D3" s="12">
        <v>12540</v>
      </c>
      <c r="E3" s="12">
        <v>12540</v>
      </c>
      <c r="F3" s="12">
        <f>E3/$G$2</f>
        <v>418</v>
      </c>
      <c r="I3" s="7"/>
      <c r="J3" s="7">
        <v>2</v>
      </c>
      <c r="K3" s="5">
        <v>1501</v>
      </c>
      <c r="L3" s="6" t="s">
        <v>8</v>
      </c>
      <c r="M3" s="5">
        <v>3000</v>
      </c>
      <c r="N3" s="5">
        <v>3000</v>
      </c>
    </row>
    <row r="4" spans="1:15" ht="19.95" customHeight="1">
      <c r="A4" s="14" t="s">
        <v>35</v>
      </c>
      <c r="B4" s="15">
        <v>12541</v>
      </c>
      <c r="C4" s="16" t="s">
        <v>8</v>
      </c>
      <c r="D4" s="15">
        <v>13500</v>
      </c>
      <c r="E4" s="15">
        <v>13500</v>
      </c>
      <c r="F4" s="15">
        <f t="shared" ref="F4:F29" si="0">E4/$G$2</f>
        <v>450</v>
      </c>
      <c r="I4" s="7"/>
      <c r="J4" s="7">
        <v>3</v>
      </c>
      <c r="K4" s="5">
        <v>3001</v>
      </c>
      <c r="L4" s="6" t="s">
        <v>8</v>
      </c>
      <c r="M4" s="5">
        <v>4500</v>
      </c>
      <c r="N4" s="5">
        <v>4500</v>
      </c>
    </row>
    <row r="5" spans="1:15" ht="19.95" customHeight="1">
      <c r="A5" s="14" t="s">
        <v>36</v>
      </c>
      <c r="B5" s="15">
        <v>13501</v>
      </c>
      <c r="C5" s="16" t="s">
        <v>8</v>
      </c>
      <c r="D5" s="15">
        <v>15840</v>
      </c>
      <c r="E5" s="15">
        <v>15840</v>
      </c>
      <c r="F5" s="15">
        <f t="shared" si="0"/>
        <v>528</v>
      </c>
      <c r="I5" s="7"/>
      <c r="J5" s="7">
        <v>4</v>
      </c>
      <c r="K5" s="5">
        <v>4501</v>
      </c>
      <c r="L5" s="6" t="s">
        <v>8</v>
      </c>
      <c r="M5" s="5">
        <v>6000</v>
      </c>
      <c r="N5" s="5">
        <v>6000</v>
      </c>
    </row>
    <row r="6" spans="1:15" ht="19.95" customHeight="1">
      <c r="A6" s="14" t="s">
        <v>37</v>
      </c>
      <c r="B6" s="15">
        <v>15841</v>
      </c>
      <c r="C6" s="16" t="s">
        <v>8</v>
      </c>
      <c r="D6" s="15">
        <v>16500</v>
      </c>
      <c r="E6" s="15">
        <v>16500</v>
      </c>
      <c r="F6" s="15">
        <f t="shared" si="0"/>
        <v>550</v>
      </c>
      <c r="I6" s="7"/>
      <c r="J6" s="7">
        <v>5</v>
      </c>
      <c r="K6" s="5">
        <v>6001</v>
      </c>
      <c r="L6" s="6" t="s">
        <v>8</v>
      </c>
      <c r="M6" s="5">
        <v>7500</v>
      </c>
      <c r="N6" s="5">
        <v>7500</v>
      </c>
    </row>
    <row r="7" spans="1:15" ht="19.95" customHeight="1">
      <c r="A7" s="14" t="s">
        <v>38</v>
      </c>
      <c r="B7" s="15">
        <v>16501</v>
      </c>
      <c r="C7" s="16" t="s">
        <v>8</v>
      </c>
      <c r="D7" s="15">
        <v>17280</v>
      </c>
      <c r="E7" s="15">
        <v>17280</v>
      </c>
      <c r="F7" s="15">
        <f t="shared" si="0"/>
        <v>576</v>
      </c>
      <c r="I7" s="7" t="s">
        <v>10</v>
      </c>
      <c r="J7" s="7">
        <v>6</v>
      </c>
      <c r="K7" s="5">
        <v>7501</v>
      </c>
      <c r="L7" s="6" t="s">
        <v>8</v>
      </c>
      <c r="M7" s="5">
        <v>8700</v>
      </c>
      <c r="N7" s="5">
        <v>8700</v>
      </c>
    </row>
    <row r="8" spans="1:15" ht="19.95" customHeight="1">
      <c r="A8" s="14" t="s">
        <v>39</v>
      </c>
      <c r="B8" s="15">
        <v>17281</v>
      </c>
      <c r="C8" s="16" t="s">
        <v>8</v>
      </c>
      <c r="D8" s="15">
        <v>17880</v>
      </c>
      <c r="E8" s="15">
        <v>17880</v>
      </c>
      <c r="F8" s="15">
        <f t="shared" si="0"/>
        <v>596</v>
      </c>
      <c r="I8" s="7"/>
      <c r="J8" s="7">
        <v>7</v>
      </c>
      <c r="K8" s="5">
        <v>8701</v>
      </c>
      <c r="L8" s="6" t="s">
        <v>8</v>
      </c>
      <c r="M8" s="5">
        <v>9900</v>
      </c>
      <c r="N8" s="5">
        <v>9900</v>
      </c>
    </row>
    <row r="9" spans="1:15" ht="19.95" customHeight="1">
      <c r="A9" s="14" t="s">
        <v>40</v>
      </c>
      <c r="B9" s="15">
        <v>17881</v>
      </c>
      <c r="C9" s="16" t="s">
        <v>8</v>
      </c>
      <c r="D9" s="15">
        <v>19047</v>
      </c>
      <c r="E9" s="15">
        <v>19047</v>
      </c>
      <c r="F9" s="15">
        <f t="shared" si="0"/>
        <v>634.9</v>
      </c>
      <c r="I9" s="7"/>
      <c r="J9" s="7">
        <v>8</v>
      </c>
      <c r="K9" s="5">
        <v>9901</v>
      </c>
      <c r="L9" s="6" t="s">
        <v>8</v>
      </c>
      <c r="M9" s="5">
        <v>11100</v>
      </c>
      <c r="N9" s="5">
        <v>11100</v>
      </c>
    </row>
    <row r="10" spans="1:15" ht="19.95" customHeight="1">
      <c r="A10" s="14" t="s">
        <v>41</v>
      </c>
      <c r="B10" s="15">
        <v>19048</v>
      </c>
      <c r="C10" s="16" t="s">
        <v>8</v>
      </c>
      <c r="D10" s="15">
        <v>20008</v>
      </c>
      <c r="E10" s="15">
        <v>20008</v>
      </c>
      <c r="F10" s="15">
        <f t="shared" si="0"/>
        <v>666.93333333333328</v>
      </c>
      <c r="I10" s="7"/>
      <c r="J10" s="7">
        <v>9</v>
      </c>
      <c r="K10" s="5">
        <v>11101</v>
      </c>
      <c r="L10" s="6" t="s">
        <v>8</v>
      </c>
      <c r="M10" s="5">
        <v>12540</v>
      </c>
      <c r="N10" s="5">
        <v>12540</v>
      </c>
    </row>
    <row r="11" spans="1:15" ht="19.95" customHeight="1">
      <c r="A11" s="14" t="s">
        <v>42</v>
      </c>
      <c r="B11" s="15">
        <v>20009</v>
      </c>
      <c r="C11" s="16" t="s">
        <v>8</v>
      </c>
      <c r="D11" s="15">
        <v>21009</v>
      </c>
      <c r="E11" s="15">
        <v>21009</v>
      </c>
      <c r="F11" s="15">
        <f t="shared" si="0"/>
        <v>700.3</v>
      </c>
      <c r="I11" s="7"/>
      <c r="J11" s="7">
        <v>10</v>
      </c>
      <c r="K11" s="5">
        <v>12541</v>
      </c>
      <c r="L11" s="6" t="s">
        <v>8</v>
      </c>
      <c r="M11" s="5">
        <v>13500</v>
      </c>
      <c r="N11" s="5">
        <v>13500</v>
      </c>
    </row>
    <row r="12" spans="1:15" ht="19.95" customHeight="1">
      <c r="A12" s="14" t="s">
        <v>43</v>
      </c>
      <c r="B12" s="15">
        <v>21010</v>
      </c>
      <c r="C12" s="16" t="s">
        <v>8</v>
      </c>
      <c r="D12" s="15">
        <v>22000</v>
      </c>
      <c r="E12" s="15">
        <v>22000</v>
      </c>
      <c r="F12" s="15">
        <f t="shared" ref="F12" si="1">E12/$G$2</f>
        <v>733.33333333333337</v>
      </c>
      <c r="I12" s="7" t="s">
        <v>12</v>
      </c>
      <c r="J12" s="7">
        <v>11</v>
      </c>
      <c r="K12" s="5">
        <v>13501</v>
      </c>
      <c r="L12" s="6" t="s">
        <v>8</v>
      </c>
      <c r="M12" s="5">
        <v>15840</v>
      </c>
      <c r="N12" s="5">
        <v>15840</v>
      </c>
    </row>
    <row r="13" spans="1:15" ht="19.95" customHeight="1">
      <c r="A13" s="14" t="s">
        <v>66</v>
      </c>
      <c r="B13" s="15">
        <v>22001</v>
      </c>
      <c r="C13" s="16" t="s">
        <v>8</v>
      </c>
      <c r="D13" s="15">
        <v>23100</v>
      </c>
      <c r="E13" s="15">
        <v>23100</v>
      </c>
      <c r="F13" s="15">
        <f t="shared" si="0"/>
        <v>770</v>
      </c>
      <c r="I13" s="7"/>
      <c r="J13" s="7">
        <v>12</v>
      </c>
      <c r="K13" s="5">
        <v>15841</v>
      </c>
      <c r="L13" s="6" t="s">
        <v>8</v>
      </c>
      <c r="M13" s="5">
        <v>16500</v>
      </c>
      <c r="N13" s="5">
        <v>16500</v>
      </c>
    </row>
    <row r="14" spans="1:15" ht="19.95" customHeight="1">
      <c r="A14" s="8" t="s">
        <v>11</v>
      </c>
      <c r="B14" s="9">
        <v>23101</v>
      </c>
      <c r="C14" s="10" t="s">
        <v>8</v>
      </c>
      <c r="D14" s="9">
        <v>23800</v>
      </c>
      <c r="E14" s="9">
        <v>23800</v>
      </c>
      <c r="F14" s="9">
        <f t="shared" si="0"/>
        <v>793.33333333333337</v>
      </c>
      <c r="I14" s="7"/>
      <c r="J14" s="7">
        <v>13</v>
      </c>
      <c r="K14" s="5">
        <v>16501</v>
      </c>
      <c r="L14" s="6" t="s">
        <v>8</v>
      </c>
      <c r="M14" s="5">
        <v>17280</v>
      </c>
      <c r="N14" s="5">
        <v>17280</v>
      </c>
    </row>
    <row r="15" spans="1:15" ht="19.95" customHeight="1">
      <c r="A15" s="4" t="s">
        <v>13</v>
      </c>
      <c r="B15" s="5">
        <v>23801</v>
      </c>
      <c r="C15" s="6" t="s">
        <v>8</v>
      </c>
      <c r="D15" s="5">
        <v>24000</v>
      </c>
      <c r="E15" s="5">
        <v>24000</v>
      </c>
      <c r="F15" s="5">
        <f t="shared" si="0"/>
        <v>800</v>
      </c>
      <c r="I15" s="7"/>
      <c r="J15" s="7">
        <v>14</v>
      </c>
      <c r="K15" s="5">
        <v>17281</v>
      </c>
      <c r="L15" s="6" t="s">
        <v>8</v>
      </c>
      <c r="M15" s="5">
        <v>17880</v>
      </c>
      <c r="N15" s="5">
        <v>17880</v>
      </c>
    </row>
    <row r="16" spans="1:15" ht="19.95" customHeight="1">
      <c r="A16" s="4" t="s">
        <v>14</v>
      </c>
      <c r="B16" s="5">
        <v>24001</v>
      </c>
      <c r="C16" s="6" t="s">
        <v>8</v>
      </c>
      <c r="D16" s="5">
        <v>25200</v>
      </c>
      <c r="E16" s="5">
        <v>25200</v>
      </c>
      <c r="F16" s="5">
        <f t="shared" si="0"/>
        <v>840</v>
      </c>
      <c r="I16" s="7"/>
      <c r="J16" s="7">
        <v>15</v>
      </c>
      <c r="K16" s="5">
        <v>17881</v>
      </c>
      <c r="L16" s="6" t="s">
        <v>8</v>
      </c>
      <c r="M16" s="5">
        <v>19047</v>
      </c>
      <c r="N16" s="5">
        <v>19047</v>
      </c>
    </row>
    <row r="17" spans="1:14" ht="19.95" customHeight="1">
      <c r="A17" s="4" t="s">
        <v>15</v>
      </c>
      <c r="B17" s="5">
        <v>25201</v>
      </c>
      <c r="C17" s="6" t="s">
        <v>8</v>
      </c>
      <c r="D17" s="5">
        <v>26400</v>
      </c>
      <c r="E17" s="5">
        <v>26400</v>
      </c>
      <c r="F17" s="5">
        <f t="shared" si="0"/>
        <v>880</v>
      </c>
      <c r="I17" s="7"/>
      <c r="J17" s="7">
        <v>16</v>
      </c>
      <c r="K17" s="5">
        <v>19048</v>
      </c>
      <c r="L17" s="6" t="s">
        <v>8</v>
      </c>
      <c r="M17" s="5">
        <v>20008</v>
      </c>
      <c r="N17" s="5">
        <v>20008</v>
      </c>
    </row>
    <row r="18" spans="1:14" ht="19.95" customHeight="1">
      <c r="A18" s="4" t="s">
        <v>16</v>
      </c>
      <c r="B18" s="5">
        <v>26401</v>
      </c>
      <c r="C18" s="6" t="s">
        <v>8</v>
      </c>
      <c r="D18" s="5">
        <v>27600</v>
      </c>
      <c r="E18" s="5">
        <v>27600</v>
      </c>
      <c r="F18" s="5">
        <f t="shared" si="0"/>
        <v>920</v>
      </c>
      <c r="I18" s="7"/>
      <c r="J18" s="7">
        <v>17</v>
      </c>
      <c r="K18" s="5">
        <v>20009</v>
      </c>
      <c r="L18" s="6" t="s">
        <v>8</v>
      </c>
      <c r="M18" s="5">
        <v>21009</v>
      </c>
      <c r="N18" s="5">
        <v>21009</v>
      </c>
    </row>
    <row r="19" spans="1:14" ht="19.95" customHeight="1">
      <c r="A19" s="4" t="s">
        <v>17</v>
      </c>
      <c r="B19" s="5">
        <v>27601</v>
      </c>
      <c r="C19" s="6" t="s">
        <v>8</v>
      </c>
      <c r="D19" s="5">
        <v>28800</v>
      </c>
      <c r="E19" s="5">
        <v>28800</v>
      </c>
      <c r="F19" s="5">
        <f t="shared" si="0"/>
        <v>960</v>
      </c>
      <c r="I19" s="7"/>
      <c r="J19" s="7">
        <v>18</v>
      </c>
      <c r="K19" s="5">
        <v>21010</v>
      </c>
      <c r="L19" s="6" t="s">
        <v>8</v>
      </c>
      <c r="M19" s="5">
        <v>22000</v>
      </c>
      <c r="N19" s="5">
        <v>22000</v>
      </c>
    </row>
    <row r="20" spans="1:14" ht="19.95" customHeight="1">
      <c r="A20" s="4" t="s">
        <v>18</v>
      </c>
      <c r="B20" s="5">
        <v>28801</v>
      </c>
      <c r="C20" s="6" t="s">
        <v>8</v>
      </c>
      <c r="D20" s="5">
        <v>30300</v>
      </c>
      <c r="E20" s="5">
        <v>30300</v>
      </c>
      <c r="F20" s="5">
        <f t="shared" si="0"/>
        <v>1010</v>
      </c>
      <c r="I20" s="7"/>
      <c r="J20" s="7">
        <v>19</v>
      </c>
      <c r="K20" s="5">
        <v>22001</v>
      </c>
      <c r="L20" s="6" t="s">
        <v>8</v>
      </c>
      <c r="M20" s="5">
        <v>23100</v>
      </c>
      <c r="N20" s="5">
        <v>23100</v>
      </c>
    </row>
    <row r="21" spans="1:14" ht="19.95" customHeight="1">
      <c r="A21" s="4" t="s">
        <v>19</v>
      </c>
      <c r="B21" s="5">
        <v>30301</v>
      </c>
      <c r="C21" s="6" t="s">
        <v>8</v>
      </c>
      <c r="D21" s="5">
        <v>31800</v>
      </c>
      <c r="E21" s="5">
        <v>31800</v>
      </c>
      <c r="F21" s="5">
        <f t="shared" si="0"/>
        <v>1060</v>
      </c>
      <c r="I21" s="7"/>
      <c r="J21" s="7">
        <v>20</v>
      </c>
      <c r="K21" s="5">
        <v>23101</v>
      </c>
      <c r="L21" s="6" t="s">
        <v>8</v>
      </c>
      <c r="M21" s="5">
        <v>23800</v>
      </c>
      <c r="N21" s="5">
        <v>23800</v>
      </c>
    </row>
    <row r="22" spans="1:14" ht="19.95" customHeight="1">
      <c r="A22" s="4" t="s">
        <v>20</v>
      </c>
      <c r="B22" s="5">
        <v>31801</v>
      </c>
      <c r="C22" s="6" t="s">
        <v>8</v>
      </c>
      <c r="D22" s="5">
        <v>33300</v>
      </c>
      <c r="E22" s="5">
        <v>33300</v>
      </c>
      <c r="F22" s="5">
        <f t="shared" si="0"/>
        <v>1110</v>
      </c>
      <c r="I22" s="7" t="s">
        <v>22</v>
      </c>
      <c r="J22" s="7">
        <v>21</v>
      </c>
      <c r="K22" s="5">
        <v>23801</v>
      </c>
      <c r="L22" s="6" t="s">
        <v>8</v>
      </c>
      <c r="M22" s="5">
        <v>24000</v>
      </c>
      <c r="N22" s="5">
        <v>24000</v>
      </c>
    </row>
    <row r="23" spans="1:14" ht="19.95" customHeight="1">
      <c r="A23" s="4" t="s">
        <v>21</v>
      </c>
      <c r="B23" s="5">
        <v>33301</v>
      </c>
      <c r="C23" s="6" t="s">
        <v>8</v>
      </c>
      <c r="D23" s="5">
        <v>34800</v>
      </c>
      <c r="E23" s="5">
        <v>34800</v>
      </c>
      <c r="F23" s="5">
        <f t="shared" si="0"/>
        <v>1160</v>
      </c>
      <c r="I23" s="7"/>
      <c r="J23" s="7">
        <v>22</v>
      </c>
      <c r="K23" s="5">
        <v>24001</v>
      </c>
      <c r="L23" s="6" t="s">
        <v>8</v>
      </c>
      <c r="M23" s="5">
        <v>25200</v>
      </c>
      <c r="N23" s="5">
        <v>25200</v>
      </c>
    </row>
    <row r="24" spans="1:14" ht="19.95" customHeight="1">
      <c r="A24" s="4" t="s">
        <v>23</v>
      </c>
      <c r="B24" s="5">
        <v>34801</v>
      </c>
      <c r="C24" s="6" t="s">
        <v>8</v>
      </c>
      <c r="D24" s="5">
        <v>36300</v>
      </c>
      <c r="E24" s="5">
        <v>36300</v>
      </c>
      <c r="F24" s="5">
        <f t="shared" si="0"/>
        <v>1210</v>
      </c>
      <c r="I24" s="7"/>
      <c r="J24" s="7">
        <v>23</v>
      </c>
      <c r="K24" s="5">
        <v>25201</v>
      </c>
      <c r="L24" s="6" t="s">
        <v>8</v>
      </c>
      <c r="M24" s="5">
        <v>26400</v>
      </c>
      <c r="N24" s="5">
        <v>26400</v>
      </c>
    </row>
    <row r="25" spans="1:14" ht="19.95" customHeight="1">
      <c r="A25" s="4" t="s">
        <v>24</v>
      </c>
      <c r="B25" s="5">
        <v>36301</v>
      </c>
      <c r="C25" s="6" t="s">
        <v>8</v>
      </c>
      <c r="D25" s="5">
        <v>38200</v>
      </c>
      <c r="E25" s="5">
        <v>38200</v>
      </c>
      <c r="F25" s="5">
        <f t="shared" si="0"/>
        <v>1273.3333333333333</v>
      </c>
      <c r="I25" s="7"/>
      <c r="J25" s="7">
        <v>24</v>
      </c>
      <c r="K25" s="5">
        <v>26401</v>
      </c>
      <c r="L25" s="6" t="s">
        <v>8</v>
      </c>
      <c r="M25" s="5">
        <v>27600</v>
      </c>
      <c r="N25" s="5">
        <v>27600</v>
      </c>
    </row>
    <row r="26" spans="1:14" ht="19.95" customHeight="1">
      <c r="A26" s="4" t="s">
        <v>25</v>
      </c>
      <c r="B26" s="5">
        <v>38201</v>
      </c>
      <c r="C26" s="6" t="s">
        <v>8</v>
      </c>
      <c r="D26" s="5">
        <v>40100</v>
      </c>
      <c r="E26" s="5">
        <v>40100</v>
      </c>
      <c r="F26" s="5">
        <f t="shared" si="0"/>
        <v>1336.6666666666667</v>
      </c>
      <c r="I26" s="7"/>
      <c r="J26" s="7">
        <v>25</v>
      </c>
      <c r="K26" s="5">
        <v>27601</v>
      </c>
      <c r="L26" s="6" t="s">
        <v>8</v>
      </c>
      <c r="M26" s="5">
        <v>28800</v>
      </c>
      <c r="N26" s="5">
        <v>28800</v>
      </c>
    </row>
    <row r="27" spans="1:14" ht="19.95" customHeight="1">
      <c r="A27" s="4" t="s">
        <v>26</v>
      </c>
      <c r="B27" s="5">
        <v>40101</v>
      </c>
      <c r="C27" s="6" t="s">
        <v>8</v>
      </c>
      <c r="D27" s="5">
        <v>42000</v>
      </c>
      <c r="E27" s="5">
        <v>42000</v>
      </c>
      <c r="F27" s="5">
        <f t="shared" si="0"/>
        <v>1400</v>
      </c>
      <c r="I27" s="7" t="s">
        <v>28</v>
      </c>
      <c r="J27" s="7">
        <v>26</v>
      </c>
      <c r="K27" s="5">
        <v>28801</v>
      </c>
      <c r="L27" s="6" t="s">
        <v>8</v>
      </c>
      <c r="M27" s="5">
        <v>30300</v>
      </c>
      <c r="N27" s="5">
        <v>30300</v>
      </c>
    </row>
    <row r="28" spans="1:14" ht="19.95" customHeight="1">
      <c r="A28" s="4" t="s">
        <v>27</v>
      </c>
      <c r="B28" s="5">
        <v>42001</v>
      </c>
      <c r="C28" s="6" t="s">
        <v>8</v>
      </c>
      <c r="D28" s="5">
        <v>43900</v>
      </c>
      <c r="E28" s="5">
        <v>43900</v>
      </c>
      <c r="F28" s="5">
        <f t="shared" si="0"/>
        <v>1463.3333333333333</v>
      </c>
      <c r="I28" s="7"/>
      <c r="J28" s="7">
        <v>27</v>
      </c>
      <c r="K28" s="5">
        <v>30301</v>
      </c>
      <c r="L28" s="6" t="s">
        <v>8</v>
      </c>
      <c r="M28" s="5">
        <v>31800</v>
      </c>
      <c r="N28" s="5">
        <v>31800</v>
      </c>
    </row>
    <row r="29" spans="1:14" ht="19.95" customHeight="1">
      <c r="A29" s="4" t="s">
        <v>68</v>
      </c>
      <c r="B29" s="5">
        <v>43901</v>
      </c>
      <c r="C29" s="6" t="s">
        <v>8</v>
      </c>
      <c r="D29" s="5"/>
      <c r="E29" s="5">
        <v>45800</v>
      </c>
      <c r="F29" s="5">
        <f t="shared" si="0"/>
        <v>1526.6666666666667</v>
      </c>
      <c r="I29" s="7"/>
      <c r="J29" s="7">
        <v>28</v>
      </c>
      <c r="K29" s="5">
        <v>31801</v>
      </c>
      <c r="L29" s="6" t="s">
        <v>8</v>
      </c>
      <c r="M29" s="5">
        <v>33300</v>
      </c>
      <c r="N29" s="5">
        <v>33300</v>
      </c>
    </row>
    <row r="30" spans="1:14" ht="19.95" customHeight="1">
      <c r="A30" s="21" t="s">
        <v>58</v>
      </c>
      <c r="B30" s="159" t="s">
        <v>57</v>
      </c>
      <c r="C30" s="161"/>
      <c r="D30" s="161"/>
      <c r="E30" s="161"/>
      <c r="F30" s="161"/>
      <c r="G30" s="161"/>
      <c r="I30" s="7"/>
      <c r="J30" s="7">
        <v>29</v>
      </c>
      <c r="K30" s="5">
        <v>33301</v>
      </c>
      <c r="L30" s="6" t="s">
        <v>8</v>
      </c>
      <c r="M30" s="5">
        <v>34800</v>
      </c>
      <c r="N30" s="5">
        <v>34800</v>
      </c>
    </row>
    <row r="31" spans="1:14" ht="19.95" customHeight="1">
      <c r="I31" s="7"/>
      <c r="J31" s="7">
        <v>30</v>
      </c>
      <c r="K31" s="5">
        <v>34801</v>
      </c>
      <c r="L31" s="6" t="s">
        <v>8</v>
      </c>
      <c r="M31" s="5">
        <v>36300</v>
      </c>
      <c r="N31" s="5">
        <v>36300</v>
      </c>
    </row>
    <row r="32" spans="1:14" ht="19.95" customHeight="1">
      <c r="A32" s="160" t="s">
        <v>56</v>
      </c>
      <c r="B32" s="160"/>
      <c r="C32" s="160"/>
      <c r="D32" s="160"/>
      <c r="E32" s="160"/>
      <c r="F32" s="160"/>
      <c r="G32" s="160"/>
      <c r="I32" s="7" t="s">
        <v>29</v>
      </c>
      <c r="J32" s="7">
        <v>31</v>
      </c>
      <c r="K32" s="5">
        <v>36301</v>
      </c>
      <c r="L32" s="6" t="s">
        <v>8</v>
      </c>
      <c r="M32" s="5">
        <v>38200</v>
      </c>
      <c r="N32" s="5">
        <v>38200</v>
      </c>
    </row>
    <row r="33" spans="1:14" ht="19.95" customHeight="1">
      <c r="A33" s="168" t="s">
        <v>64</v>
      </c>
      <c r="B33" s="168"/>
      <c r="C33" s="168"/>
      <c r="D33" s="168"/>
      <c r="E33" s="168"/>
      <c r="F33" s="168"/>
      <c r="G33" s="168"/>
      <c r="I33" s="7"/>
      <c r="J33" s="7">
        <v>32</v>
      </c>
      <c r="K33" s="5">
        <v>38201</v>
      </c>
      <c r="L33" s="6" t="s">
        <v>8</v>
      </c>
      <c r="M33" s="5">
        <v>40100</v>
      </c>
      <c r="N33" s="5">
        <v>40100</v>
      </c>
    </row>
    <row r="34" spans="1:14" ht="19.95" customHeight="1">
      <c r="A34" s="21" t="s">
        <v>58</v>
      </c>
      <c r="B34" s="159" t="s">
        <v>65</v>
      </c>
      <c r="C34" s="161"/>
      <c r="D34" s="161"/>
      <c r="E34" s="161"/>
      <c r="F34" s="161"/>
      <c r="G34" s="161"/>
      <c r="I34" s="7"/>
      <c r="J34" s="7">
        <v>33</v>
      </c>
      <c r="K34" s="5">
        <v>40101</v>
      </c>
      <c r="L34" s="6" t="s">
        <v>8</v>
      </c>
      <c r="M34" s="5">
        <v>42000</v>
      </c>
      <c r="N34" s="5">
        <v>42000</v>
      </c>
    </row>
    <row r="35" spans="1:14" ht="19.95" customHeight="1">
      <c r="I35" s="7"/>
      <c r="J35" s="7">
        <v>34</v>
      </c>
      <c r="K35" s="5">
        <v>42001</v>
      </c>
      <c r="L35" s="6" t="s">
        <v>8</v>
      </c>
      <c r="M35" s="5">
        <v>43900</v>
      </c>
      <c r="N35" s="5">
        <v>43900</v>
      </c>
    </row>
    <row r="36" spans="1:14" ht="19.95" customHeight="1">
      <c r="A36" s="22" t="s">
        <v>45</v>
      </c>
      <c r="B36" s="169" t="s">
        <v>48</v>
      </c>
      <c r="C36" s="169" t="s">
        <v>49</v>
      </c>
      <c r="D36" s="169"/>
      <c r="E36" s="169"/>
      <c r="F36" s="169"/>
      <c r="G36" s="22" t="s">
        <v>50</v>
      </c>
      <c r="H36" s="22" t="s">
        <v>51</v>
      </c>
      <c r="I36" s="7"/>
      <c r="J36" s="7">
        <v>35</v>
      </c>
      <c r="K36" s="5">
        <v>43901</v>
      </c>
      <c r="L36" s="6" t="s">
        <v>8</v>
      </c>
      <c r="M36" s="5">
        <v>45800</v>
      </c>
      <c r="N36" s="5">
        <v>45800</v>
      </c>
    </row>
    <row r="37" spans="1:14" ht="19.95" customHeight="1">
      <c r="A37" s="22" t="s">
        <v>46</v>
      </c>
      <c r="B37" s="169"/>
      <c r="C37" s="169"/>
      <c r="D37" s="169"/>
      <c r="E37" s="169"/>
      <c r="F37" s="169"/>
      <c r="G37" s="170" t="s">
        <v>59</v>
      </c>
      <c r="H37" s="170" t="s">
        <v>60</v>
      </c>
      <c r="I37" s="7" t="s">
        <v>30</v>
      </c>
      <c r="J37" s="7">
        <v>36</v>
      </c>
      <c r="K37" s="5">
        <v>45801</v>
      </c>
      <c r="L37" s="6" t="s">
        <v>8</v>
      </c>
      <c r="M37" s="5">
        <v>48200</v>
      </c>
      <c r="N37" s="5">
        <v>48200</v>
      </c>
    </row>
    <row r="38" spans="1:14" ht="19.95" customHeight="1">
      <c r="A38" s="22" t="s">
        <v>47</v>
      </c>
      <c r="B38" s="169"/>
      <c r="C38" s="22" t="s">
        <v>52</v>
      </c>
      <c r="D38" s="23" t="s">
        <v>53</v>
      </c>
      <c r="E38" s="22" t="s">
        <v>54</v>
      </c>
      <c r="F38" s="22" t="s">
        <v>55</v>
      </c>
      <c r="G38" s="171"/>
      <c r="H38" s="171"/>
      <c r="I38" s="7"/>
      <c r="J38" s="7">
        <v>37</v>
      </c>
      <c r="K38" s="5">
        <v>48201</v>
      </c>
      <c r="L38" s="6" t="s">
        <v>8</v>
      </c>
      <c r="M38" s="5">
        <v>50600</v>
      </c>
      <c r="N38" s="5">
        <v>50600</v>
      </c>
    </row>
    <row r="39" spans="1:14" ht="19.95" customHeight="1">
      <c r="A39" s="24">
        <v>1</v>
      </c>
      <c r="B39" s="25">
        <v>23800</v>
      </c>
      <c r="C39" s="24">
        <v>335</v>
      </c>
      <c r="D39" s="24">
        <v>670</v>
      </c>
      <c r="E39" s="24">
        <v>1005</v>
      </c>
      <c r="F39" s="24">
        <v>1340</v>
      </c>
      <c r="G39" s="26">
        <v>1058</v>
      </c>
      <c r="H39" s="27">
        <v>176</v>
      </c>
      <c r="I39" s="7"/>
      <c r="J39" s="7">
        <v>38</v>
      </c>
      <c r="K39" s="5">
        <v>50601</v>
      </c>
      <c r="L39" s="6" t="s">
        <v>8</v>
      </c>
      <c r="M39" s="5">
        <v>53000</v>
      </c>
      <c r="N39" s="5">
        <v>53000</v>
      </c>
    </row>
    <row r="40" spans="1:14" ht="19.95" customHeight="1">
      <c r="I40" s="7"/>
      <c r="J40" s="7">
        <v>39</v>
      </c>
      <c r="K40" s="5">
        <v>53001</v>
      </c>
      <c r="L40" s="6" t="s">
        <v>8</v>
      </c>
      <c r="M40" s="5">
        <v>55400</v>
      </c>
      <c r="N40" s="5">
        <v>55400</v>
      </c>
    </row>
    <row r="41" spans="1:14" ht="19.95" customHeight="1">
      <c r="A41" s="160" t="s">
        <v>62</v>
      </c>
      <c r="B41" s="160"/>
      <c r="C41" s="160"/>
      <c r="D41" s="160"/>
      <c r="E41" s="160"/>
      <c r="F41" s="160"/>
      <c r="G41" s="160"/>
      <c r="I41" s="7"/>
      <c r="J41" s="7">
        <v>40</v>
      </c>
      <c r="K41" s="5">
        <v>55401</v>
      </c>
      <c r="L41" s="6" t="s">
        <v>8</v>
      </c>
      <c r="M41" s="5">
        <v>57800</v>
      </c>
      <c r="N41" s="5">
        <v>57800</v>
      </c>
    </row>
    <row r="42" spans="1:14" ht="19.95" customHeight="1">
      <c r="A42" s="21" t="s">
        <v>58</v>
      </c>
      <c r="B42" s="159" t="s">
        <v>61</v>
      </c>
      <c r="C42" s="159"/>
      <c r="D42" s="159"/>
      <c r="E42" s="159"/>
      <c r="F42" s="159"/>
      <c r="G42" s="159"/>
      <c r="I42" s="7" t="s">
        <v>31</v>
      </c>
      <c r="J42" s="7">
        <v>41</v>
      </c>
      <c r="K42" s="5">
        <v>57801</v>
      </c>
      <c r="L42" s="6" t="s">
        <v>8</v>
      </c>
      <c r="M42" s="5">
        <v>60800</v>
      </c>
      <c r="N42" s="5">
        <v>60800</v>
      </c>
    </row>
    <row r="43" spans="1:14" ht="19.95" customHeight="1">
      <c r="A43" s="161" t="s">
        <v>63</v>
      </c>
      <c r="B43" s="161"/>
      <c r="C43" s="161"/>
      <c r="D43" s="161"/>
      <c r="E43" s="161"/>
      <c r="F43" s="161"/>
      <c r="G43" s="161"/>
      <c r="I43" s="7"/>
      <c r="J43" s="7">
        <v>42</v>
      </c>
      <c r="K43" s="5">
        <v>60801</v>
      </c>
      <c r="L43" s="6" t="s">
        <v>8</v>
      </c>
      <c r="M43" s="5">
        <v>63800</v>
      </c>
      <c r="N43" s="5">
        <v>63800</v>
      </c>
    </row>
    <row r="44" spans="1:14" ht="19.95" customHeight="1">
      <c r="I44" s="7"/>
      <c r="J44" s="7">
        <v>43</v>
      </c>
      <c r="K44" s="5">
        <v>63801</v>
      </c>
      <c r="L44" s="6" t="s">
        <v>8</v>
      </c>
      <c r="M44" s="5">
        <v>66800</v>
      </c>
      <c r="N44" s="5">
        <v>66800</v>
      </c>
    </row>
    <row r="45" spans="1:14" ht="19.95" customHeight="1">
      <c r="I45" s="7"/>
      <c r="J45" s="7">
        <v>44</v>
      </c>
      <c r="K45" s="5">
        <v>66801</v>
      </c>
      <c r="L45" s="6" t="s">
        <v>8</v>
      </c>
      <c r="M45" s="5">
        <v>69800</v>
      </c>
      <c r="N45" s="5">
        <v>69800</v>
      </c>
    </row>
    <row r="46" spans="1:14" ht="19.95" customHeight="1">
      <c r="I46" s="7"/>
      <c r="J46" s="7">
        <v>45</v>
      </c>
      <c r="K46" s="5">
        <v>69801</v>
      </c>
      <c r="L46" s="6" t="s">
        <v>8</v>
      </c>
      <c r="M46" s="5">
        <v>72800</v>
      </c>
      <c r="N46" s="5">
        <v>72800</v>
      </c>
    </row>
    <row r="47" spans="1:14" ht="19.95" customHeight="1">
      <c r="I47" s="7" t="s">
        <v>32</v>
      </c>
      <c r="J47" s="7">
        <v>46</v>
      </c>
      <c r="K47" s="5">
        <v>72801</v>
      </c>
      <c r="L47" s="6" t="s">
        <v>8</v>
      </c>
      <c r="M47" s="5">
        <v>76500</v>
      </c>
      <c r="N47" s="5">
        <v>76500</v>
      </c>
    </row>
    <row r="48" spans="1:14" ht="19.95" customHeight="1">
      <c r="I48" s="7"/>
      <c r="J48" s="7">
        <v>47</v>
      </c>
      <c r="K48" s="5">
        <v>76501</v>
      </c>
      <c r="L48" s="6" t="s">
        <v>8</v>
      </c>
      <c r="M48" s="5">
        <v>80200</v>
      </c>
      <c r="N48" s="5">
        <v>80200</v>
      </c>
    </row>
    <row r="49" spans="9:14" ht="19.95" customHeight="1">
      <c r="I49" s="7"/>
      <c r="J49" s="7">
        <v>48</v>
      </c>
      <c r="K49" s="5">
        <v>80201</v>
      </c>
      <c r="L49" s="6" t="s">
        <v>8</v>
      </c>
      <c r="M49" s="5">
        <v>83900</v>
      </c>
      <c r="N49" s="5">
        <v>83900</v>
      </c>
    </row>
    <row r="50" spans="9:14" ht="19.95" customHeight="1">
      <c r="I50" s="7"/>
      <c r="J50" s="7">
        <v>49</v>
      </c>
      <c r="K50" s="5">
        <v>83901</v>
      </c>
      <c r="L50" s="6" t="s">
        <v>8</v>
      </c>
      <c r="M50" s="5">
        <v>87600</v>
      </c>
      <c r="N50" s="5">
        <v>87600</v>
      </c>
    </row>
    <row r="51" spans="9:14" ht="19.95" customHeight="1">
      <c r="I51" s="7" t="s">
        <v>33</v>
      </c>
      <c r="J51" s="7">
        <v>50</v>
      </c>
      <c r="K51" s="5">
        <v>87601</v>
      </c>
      <c r="L51" s="6" t="s">
        <v>8</v>
      </c>
      <c r="M51" s="5">
        <v>92100</v>
      </c>
      <c r="N51" s="5">
        <v>92100</v>
      </c>
    </row>
    <row r="52" spans="9:14" ht="19.95" customHeight="1">
      <c r="I52" s="7"/>
      <c r="J52" s="7">
        <v>51</v>
      </c>
      <c r="K52" s="5">
        <v>92101</v>
      </c>
      <c r="L52" s="6" t="s">
        <v>8</v>
      </c>
      <c r="M52" s="5">
        <v>96600</v>
      </c>
      <c r="N52" s="5">
        <v>96600</v>
      </c>
    </row>
    <row r="53" spans="9:14" ht="19.95" customHeight="1">
      <c r="I53" s="7"/>
      <c r="J53" s="7">
        <v>52</v>
      </c>
      <c r="K53" s="5">
        <v>96601</v>
      </c>
      <c r="L53" s="6" t="s">
        <v>8</v>
      </c>
      <c r="M53" s="5">
        <v>101100</v>
      </c>
      <c r="N53" s="5">
        <v>101100</v>
      </c>
    </row>
    <row r="54" spans="9:14" ht="19.95" customHeight="1">
      <c r="I54" s="7"/>
      <c r="J54" s="7">
        <v>53</v>
      </c>
      <c r="K54" s="5">
        <v>101101</v>
      </c>
      <c r="L54" s="6" t="s">
        <v>8</v>
      </c>
      <c r="M54" s="5">
        <v>105600</v>
      </c>
      <c r="N54" s="5">
        <v>105600</v>
      </c>
    </row>
    <row r="55" spans="9:14" ht="19.95" customHeight="1">
      <c r="I55" s="7"/>
      <c r="J55" s="7">
        <v>54</v>
      </c>
      <c r="K55" s="5">
        <v>105601</v>
      </c>
      <c r="L55" s="6" t="s">
        <v>8</v>
      </c>
      <c r="M55" s="5">
        <v>110100</v>
      </c>
      <c r="N55" s="5">
        <v>110100</v>
      </c>
    </row>
    <row r="56" spans="9:14" ht="19.95" customHeight="1">
      <c r="I56" s="7" t="s">
        <v>34</v>
      </c>
      <c r="J56" s="7">
        <v>55</v>
      </c>
      <c r="K56" s="5">
        <v>110101</v>
      </c>
      <c r="L56" s="6" t="s">
        <v>8</v>
      </c>
      <c r="M56" s="5">
        <v>115500</v>
      </c>
      <c r="N56" s="5">
        <v>115500</v>
      </c>
    </row>
    <row r="57" spans="9:14" ht="19.95" customHeight="1">
      <c r="I57" s="7"/>
      <c r="J57" s="7">
        <v>56</v>
      </c>
      <c r="K57" s="5">
        <v>115501</v>
      </c>
      <c r="L57" s="6" t="s">
        <v>8</v>
      </c>
      <c r="M57" s="5">
        <v>120900</v>
      </c>
      <c r="N57" s="5">
        <v>120900</v>
      </c>
    </row>
    <row r="58" spans="9:14" ht="19.95" customHeight="1">
      <c r="I58" s="7"/>
      <c r="J58" s="7">
        <v>57</v>
      </c>
      <c r="K58" s="5">
        <v>120901</v>
      </c>
      <c r="L58" s="6" t="s">
        <v>8</v>
      </c>
      <c r="M58" s="5">
        <v>126300</v>
      </c>
      <c r="N58" s="5">
        <v>126300</v>
      </c>
    </row>
    <row r="59" spans="9:14" ht="19.95" customHeight="1">
      <c r="I59" s="7"/>
      <c r="J59" s="7">
        <v>58</v>
      </c>
      <c r="K59" s="5">
        <v>126301</v>
      </c>
      <c r="L59" s="6" t="s">
        <v>8</v>
      </c>
      <c r="M59" s="5">
        <v>131700</v>
      </c>
      <c r="N59" s="5">
        <v>131700</v>
      </c>
    </row>
    <row r="60" spans="9:14" ht="19.95" customHeight="1">
      <c r="I60" s="7"/>
      <c r="J60" s="7">
        <v>59</v>
      </c>
      <c r="K60" s="5">
        <v>131701</v>
      </c>
      <c r="L60" s="6" t="s">
        <v>8</v>
      </c>
      <c r="M60" s="5">
        <v>137100</v>
      </c>
      <c r="N60" s="5">
        <v>137100</v>
      </c>
    </row>
    <row r="61" spans="9:14" ht="19.95" customHeight="1">
      <c r="I61" s="7"/>
      <c r="J61" s="7">
        <v>60</v>
      </c>
      <c r="K61" s="5">
        <v>137101</v>
      </c>
      <c r="L61" s="6" t="s">
        <v>8</v>
      </c>
      <c r="M61" s="5">
        <v>142500</v>
      </c>
      <c r="N61" s="5">
        <v>142500</v>
      </c>
    </row>
    <row r="62" spans="9:14" ht="19.95" customHeight="1">
      <c r="I62" s="7"/>
      <c r="J62" s="7">
        <v>61</v>
      </c>
      <c r="K62" s="5">
        <v>142501</v>
      </c>
      <c r="L62" s="6" t="s">
        <v>8</v>
      </c>
      <c r="M62" s="5">
        <v>147900</v>
      </c>
      <c r="N62" s="5">
        <v>147900</v>
      </c>
    </row>
    <row r="63" spans="9:14" ht="19.95" customHeight="1">
      <c r="I63" s="7"/>
      <c r="J63" s="7">
        <v>62</v>
      </c>
      <c r="K63" s="5">
        <v>147901</v>
      </c>
      <c r="L63" s="6" t="s">
        <v>69</v>
      </c>
      <c r="M63" s="5"/>
      <c r="N63" s="5">
        <v>150000</v>
      </c>
    </row>
    <row r="64" spans="9:14" ht="19.95" customHeight="1">
      <c r="I64" s="21" t="s">
        <v>58</v>
      </c>
      <c r="J64" s="157" t="s">
        <v>70</v>
      </c>
      <c r="K64" s="158"/>
      <c r="L64" s="158"/>
      <c r="M64" s="158"/>
      <c r="N64" s="158"/>
    </row>
  </sheetData>
  <mergeCells count="14">
    <mergeCell ref="J64:N64"/>
    <mergeCell ref="B42:G42"/>
    <mergeCell ref="A41:G41"/>
    <mergeCell ref="A43:G43"/>
    <mergeCell ref="B1:D1"/>
    <mergeCell ref="K1:M1"/>
    <mergeCell ref="A33:G33"/>
    <mergeCell ref="B36:B38"/>
    <mergeCell ref="C36:F37"/>
    <mergeCell ref="A32:G32"/>
    <mergeCell ref="G37:G38"/>
    <mergeCell ref="H37:H38"/>
    <mergeCell ref="B30:G30"/>
    <mergeCell ref="B34:G34"/>
  </mergeCells>
  <phoneticPr fontId="1" type="noConversion"/>
  <hyperlinks>
    <hyperlink ref="B30" r:id="rId1" xr:uid="{00000000-0004-0000-0300-000000000000}"/>
    <hyperlink ref="B34" r:id="rId2" xr:uid="{00000000-0004-0000-0300-000001000000}"/>
    <hyperlink ref="J64" r:id="rId3" xr:uid="{00000000-0004-0000-0300-000002000000}"/>
  </hyperlinks>
  <pageMargins left="0.7" right="0.7" top="0.75" bottom="0.75" header="0.3" footer="0.3"/>
  <pageSetup paperSize="9" orientation="portrait" verticalDpi="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112試算參考</vt:lpstr>
      <vt:lpstr>113試算參考</vt:lpstr>
      <vt:lpstr>113分級負擔表</vt:lpstr>
      <vt:lpstr>115年試算參考</vt:lpstr>
      <vt:lpstr>111試算參考</vt:lpstr>
      <vt:lpstr>110試算參考</vt:lpstr>
      <vt:lpstr>109級距</vt:lpstr>
    </vt:vector>
  </TitlesOfParts>
  <Company>SYNNEX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2024-12-11T01:22:20Z</cp:lastPrinted>
  <dcterms:created xsi:type="dcterms:W3CDTF">2016-12-22T01:31:31Z</dcterms:created>
  <dcterms:modified xsi:type="dcterms:W3CDTF">2025-12-23T01:04:37Z</dcterms:modified>
</cp:coreProperties>
</file>